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stomer Service Division\Сайт\Регламентное техническое обслуживание\"/>
    </mc:Choice>
  </mc:AlternateContent>
  <xr:revisionPtr revIDLastSave="0" documentId="13_ncr:1_{55D2C35A-373F-4D18-A93F-49974A5DA3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гламент" sheetId="7" r:id="rId1"/>
    <sheet name="Calculation of costs" sheetId="2" state="hidden" r:id="rId2"/>
    <sheet name="Costs of maintenans" sheetId="4" state="hidden" r:id="rId3"/>
    <sheet name="Лист1" sheetId="5" state="hidden" r:id="rId4"/>
  </sheets>
  <definedNames>
    <definedName name="_xlnm._FilterDatabase" localSheetId="0" hidden="1">Регламент!$A$6:$X$45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4" l="1"/>
  <c r="C43" i="4"/>
  <c r="F42" i="4"/>
  <c r="D42" i="4"/>
  <c r="F41" i="4"/>
  <c r="D41" i="4"/>
  <c r="F40" i="4"/>
  <c r="D40" i="4"/>
  <c r="F39" i="4"/>
  <c r="D39" i="4"/>
  <c r="D43" i="4" l="1"/>
  <c r="D49" i="4" s="1"/>
  <c r="G49" i="4" s="1"/>
  <c r="F43" i="4"/>
  <c r="F49" i="4" s="1"/>
  <c r="H9" i="2"/>
  <c r="H10" i="2"/>
  <c r="H11" i="2"/>
  <c r="H12" i="2"/>
  <c r="H13" i="2"/>
  <c r="H14" i="2"/>
  <c r="H15" i="2"/>
  <c r="H16" i="2"/>
  <c r="H17" i="2"/>
  <c r="F34" i="2"/>
  <c r="F30" i="2"/>
  <c r="F26" i="2"/>
  <c r="F13" i="2"/>
  <c r="F11" i="2"/>
  <c r="C62" i="4" l="1"/>
  <c r="C60" i="4"/>
  <c r="D60" i="4" s="1"/>
  <c r="D59" i="4"/>
  <c r="C56" i="4"/>
  <c r="C63" i="4" s="1"/>
  <c r="D55" i="4"/>
  <c r="F28" i="4"/>
  <c r="F29" i="4"/>
  <c r="F30" i="4"/>
  <c r="F27" i="4"/>
  <c r="E31" i="4"/>
  <c r="D30" i="4"/>
  <c r="D29" i="4"/>
  <c r="D28" i="4"/>
  <c r="D27" i="4"/>
  <c r="C31" i="4"/>
  <c r="D8" i="4"/>
  <c r="F18" i="4"/>
  <c r="F17" i="4"/>
  <c r="F16" i="4"/>
  <c r="F15" i="4"/>
  <c r="D18" i="4"/>
  <c r="D17" i="4"/>
  <c r="D16" i="4"/>
  <c r="D15" i="4"/>
  <c r="E19" i="4"/>
  <c r="C19" i="4"/>
  <c r="D62" i="4" l="1"/>
  <c r="E62" i="4" s="1"/>
  <c r="F19" i="4"/>
  <c r="F48" i="4" s="1"/>
  <c r="D56" i="4"/>
  <c r="D63" i="4" s="1"/>
  <c r="F31" i="4"/>
  <c r="F50" i="4" s="1"/>
  <c r="D31" i="4"/>
  <c r="D50" i="4" s="1"/>
  <c r="D19" i="4"/>
  <c r="D48" i="4" s="1"/>
  <c r="Y9" i="2"/>
  <c r="Y12" i="2" s="1"/>
  <c r="X9" i="2"/>
  <c r="X12" i="2" s="1"/>
  <c r="W9" i="2"/>
  <c r="W12" i="2" s="1"/>
  <c r="V9" i="2"/>
  <c r="V12" i="2" s="1"/>
  <c r="E63" i="4" l="1"/>
  <c r="I49" i="4"/>
  <c r="G48" i="4"/>
  <c r="G50" i="4"/>
  <c r="I50" i="4" s="1"/>
  <c r="K50" i="4" l="1"/>
  <c r="K49" i="4"/>
  <c r="J49" i="4"/>
  <c r="I48" i="4"/>
  <c r="K48" i="4" s="1"/>
  <c r="J50" i="4"/>
  <c r="J48" i="4" l="1"/>
  <c r="L48" i="4" s="1"/>
  <c r="I51" i="4"/>
  <c r="L49" i="4"/>
  <c r="K51" i="4"/>
  <c r="I52" i="4"/>
  <c r="K52" i="4"/>
  <c r="L50" i="4"/>
  <c r="L51" i="4" l="1"/>
  <c r="J51" i="4"/>
  <c r="L52" i="4"/>
  <c r="J52" i="4"/>
  <c r="M13" i="2"/>
  <c r="N13" i="2"/>
  <c r="K6" i="2"/>
  <c r="I6" i="2"/>
  <c r="L6" i="2" l="1"/>
  <c r="J6" i="2"/>
  <c r="J8" i="2" l="1"/>
  <c r="J10" i="2"/>
  <c r="J9" i="2"/>
  <c r="J12" i="2"/>
  <c r="J29" i="2" s="1"/>
  <c r="J16" i="2"/>
  <c r="J33" i="2" s="1"/>
  <c r="J14" i="2"/>
  <c r="J31" i="2" s="1"/>
  <c r="R25" i="2"/>
  <c r="R26" i="2"/>
  <c r="R27" i="2"/>
  <c r="R28" i="2"/>
  <c r="R29" i="2"/>
  <c r="R30" i="2"/>
  <c r="R31" i="2"/>
  <c r="R32" i="2"/>
  <c r="R33" i="2"/>
  <c r="R34" i="2"/>
  <c r="R24" i="2"/>
  <c r="R8" i="2"/>
  <c r="R9" i="2"/>
  <c r="R10" i="2"/>
  <c r="R11" i="2"/>
  <c r="R12" i="2"/>
  <c r="R13" i="2"/>
  <c r="R14" i="2"/>
  <c r="R15" i="2"/>
  <c r="R16" i="2"/>
  <c r="R17" i="2"/>
  <c r="R7" i="2"/>
  <c r="B7" i="2"/>
  <c r="J34" i="2"/>
  <c r="J32" i="2"/>
  <c r="J30" i="2"/>
  <c r="J28" i="2"/>
  <c r="J26" i="2"/>
  <c r="I25" i="2"/>
  <c r="I26" i="2"/>
  <c r="I27" i="2"/>
  <c r="I28" i="2"/>
  <c r="I29" i="2"/>
  <c r="I30" i="2"/>
  <c r="I31" i="2"/>
  <c r="I32" i="2"/>
  <c r="I33" i="2"/>
  <c r="I34" i="2"/>
  <c r="I24" i="2"/>
  <c r="H27" i="2"/>
  <c r="H28" i="2"/>
  <c r="H29" i="2"/>
  <c r="H30" i="2"/>
  <c r="H31" i="2"/>
  <c r="H32" i="2"/>
  <c r="H33" i="2"/>
  <c r="H34" i="2"/>
  <c r="H26" i="2"/>
  <c r="G32" i="2"/>
  <c r="G28" i="2"/>
  <c r="F32" i="2"/>
  <c r="F28" i="2"/>
  <c r="E34" i="2"/>
  <c r="E29" i="2"/>
  <c r="D34" i="2"/>
  <c r="C34" i="2"/>
  <c r="C30" i="2"/>
  <c r="B24" i="2"/>
  <c r="N34" i="2"/>
  <c r="N29" i="2"/>
  <c r="G15" i="2"/>
  <c r="G11" i="2"/>
  <c r="E17" i="2"/>
  <c r="E12" i="2"/>
  <c r="D17" i="2"/>
  <c r="C17" i="2"/>
  <c r="C13" i="2"/>
  <c r="F15" i="2"/>
  <c r="F9" i="2"/>
  <c r="L17" i="2"/>
  <c r="L34" i="2" s="1"/>
  <c r="L16" i="2"/>
  <c r="L33" i="2" s="1"/>
  <c r="L15" i="2"/>
  <c r="L32" i="2" s="1"/>
  <c r="L14" i="2"/>
  <c r="L31" i="2" s="1"/>
  <c r="L13" i="2"/>
  <c r="L30" i="2" s="1"/>
  <c r="L12" i="2"/>
  <c r="L29" i="2" s="1"/>
  <c r="L11" i="2"/>
  <c r="L28" i="2" s="1"/>
  <c r="L10" i="2"/>
  <c r="L27" i="2" s="1"/>
  <c r="L9" i="2"/>
  <c r="L26" i="2" s="1"/>
  <c r="L8" i="2"/>
  <c r="L25" i="2" s="1"/>
  <c r="K17" i="2"/>
  <c r="K34" i="2" s="1"/>
  <c r="K16" i="2"/>
  <c r="K33" i="2" s="1"/>
  <c r="K15" i="2"/>
  <c r="K32" i="2" s="1"/>
  <c r="K14" i="2"/>
  <c r="K31" i="2" s="1"/>
  <c r="K13" i="2"/>
  <c r="K30" i="2" s="1"/>
  <c r="K12" i="2"/>
  <c r="K29" i="2" s="1"/>
  <c r="K11" i="2"/>
  <c r="K28" i="2" s="1"/>
  <c r="K10" i="2"/>
  <c r="K27" i="2" s="1"/>
  <c r="K9" i="2"/>
  <c r="K26" i="2" s="1"/>
  <c r="K8" i="2"/>
  <c r="K25" i="2" s="1"/>
  <c r="K24" i="2"/>
  <c r="J17" i="2"/>
  <c r="J15" i="2"/>
  <c r="J13" i="2"/>
  <c r="J11" i="2"/>
  <c r="I8" i="2"/>
  <c r="I9" i="2"/>
  <c r="I10" i="2"/>
  <c r="I11" i="2"/>
  <c r="I12" i="2"/>
  <c r="I13" i="2"/>
  <c r="I14" i="2"/>
  <c r="I15" i="2"/>
  <c r="I16" i="2"/>
  <c r="I17" i="2"/>
  <c r="I7" i="2"/>
  <c r="B8" i="2"/>
  <c r="B9" i="2"/>
  <c r="B10" i="2"/>
  <c r="B11" i="2"/>
  <c r="B12" i="2"/>
  <c r="B13" i="2"/>
  <c r="B14" i="2"/>
  <c r="B15" i="2"/>
  <c r="B16" i="2"/>
  <c r="B17" i="2"/>
  <c r="N25" i="2"/>
  <c r="N26" i="2"/>
  <c r="N27" i="2"/>
  <c r="N28" i="2"/>
  <c r="N30" i="2"/>
  <c r="N31" i="2"/>
  <c r="N32" i="2"/>
  <c r="N33" i="2"/>
  <c r="M25" i="2"/>
  <c r="M26" i="2"/>
  <c r="M27" i="2"/>
  <c r="M28" i="2"/>
  <c r="M29" i="2"/>
  <c r="M30" i="2"/>
  <c r="M31" i="2"/>
  <c r="M32" i="2"/>
  <c r="M33" i="2"/>
  <c r="M34" i="2"/>
  <c r="J25" i="2"/>
  <c r="J27" i="2"/>
  <c r="H25" i="2"/>
  <c r="N24" i="2"/>
  <c r="M24" i="2"/>
  <c r="L24" i="2"/>
  <c r="J24" i="2"/>
  <c r="H24" i="2"/>
  <c r="V32" i="2" l="1"/>
  <c r="V28" i="2"/>
  <c r="V24" i="2"/>
  <c r="V31" i="2"/>
  <c r="V27" i="2"/>
  <c r="V34" i="2"/>
  <c r="V30" i="2"/>
  <c r="V26" i="2"/>
  <c r="V33" i="2"/>
  <c r="V29" i="2"/>
  <c r="V25" i="2"/>
  <c r="O7" i="2"/>
  <c r="S7" i="2" s="1"/>
  <c r="T7" i="2" s="1"/>
  <c r="O17" i="2"/>
  <c r="O8" i="2"/>
  <c r="S8" i="2" s="1"/>
  <c r="T8" i="2" s="1"/>
  <c r="B26" i="2"/>
  <c r="B25" i="2"/>
  <c r="O24" i="2"/>
  <c r="S24" i="2" l="1"/>
  <c r="U24" i="2"/>
  <c r="O25" i="2"/>
  <c r="B27" i="2"/>
  <c r="B28" i="2"/>
  <c r="C8" i="4" l="1"/>
  <c r="W24" i="2"/>
  <c r="T24" i="2"/>
  <c r="S25" i="2"/>
  <c r="U25" i="2"/>
  <c r="O26" i="2"/>
  <c r="S26" i="2" s="1"/>
  <c r="O9" i="2"/>
  <c r="S9" i="2" s="1"/>
  <c r="T9" i="2" s="1"/>
  <c r="B29" i="2"/>
  <c r="W25" i="2" l="1"/>
  <c r="T25" i="2"/>
  <c r="U26" i="2"/>
  <c r="O27" i="2"/>
  <c r="O10" i="2"/>
  <c r="S10" i="2" s="1"/>
  <c r="T10" i="2" s="1"/>
  <c r="B30" i="2"/>
  <c r="W26" i="2" l="1"/>
  <c r="T26" i="2"/>
  <c r="S27" i="2"/>
  <c r="U27" i="2"/>
  <c r="O11" i="2"/>
  <c r="S11" i="2" s="1"/>
  <c r="T11" i="2" s="1"/>
  <c r="O28" i="2"/>
  <c r="B31" i="2"/>
  <c r="W27" i="2" l="1"/>
  <c r="T27" i="2"/>
  <c r="S28" i="2"/>
  <c r="U28" i="2"/>
  <c r="O29" i="2"/>
  <c r="O12" i="2"/>
  <c r="S12" i="2" s="1"/>
  <c r="T12" i="2" s="1"/>
  <c r="B32" i="2"/>
  <c r="W28" i="2" l="1"/>
  <c r="T28" i="2"/>
  <c r="S29" i="2"/>
  <c r="U29" i="2"/>
  <c r="O30" i="2"/>
  <c r="O13" i="2"/>
  <c r="S13" i="2" s="1"/>
  <c r="T13" i="2" s="1"/>
  <c r="B33" i="2"/>
  <c r="W29" i="2" l="1"/>
  <c r="T29" i="2"/>
  <c r="S30" i="2"/>
  <c r="U30" i="2"/>
  <c r="O31" i="2"/>
  <c r="O14" i="2"/>
  <c r="S14" i="2" s="1"/>
  <c r="T14" i="2" s="1"/>
  <c r="B34" i="2"/>
  <c r="W30" i="2" l="1"/>
  <c r="T30" i="2"/>
  <c r="S31" i="2"/>
  <c r="U31" i="2"/>
  <c r="O15" i="2"/>
  <c r="S15" i="2" s="1"/>
  <c r="T15" i="2" s="1"/>
  <c r="O32" i="2"/>
  <c r="W31" i="2" l="1"/>
  <c r="T31" i="2"/>
  <c r="S32" i="2"/>
  <c r="U32" i="2"/>
  <c r="O33" i="2"/>
  <c r="O16" i="2"/>
  <c r="S16" i="2" s="1"/>
  <c r="T16" i="2" s="1"/>
  <c r="W32" i="2" l="1"/>
  <c r="T32" i="2"/>
  <c r="S33" i="2"/>
  <c r="U33" i="2"/>
  <c r="O34" i="2"/>
  <c r="S17" i="2"/>
  <c r="T17" i="2" s="1"/>
  <c r="W33" i="2" l="1"/>
  <c r="T33" i="2"/>
  <c r="S34" i="2"/>
  <c r="U34" i="2"/>
  <c r="W34" i="2" l="1"/>
  <c r="T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B6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17,68*70=1276,6
1276,6+25%=1547
1547+20%(VAT)=1856,4</t>
        </r>
      </text>
    </comment>
  </commentList>
</comments>
</file>

<file path=xl/sharedStrings.xml><?xml version="1.0" encoding="utf-8"?>
<sst xmlns="http://schemas.openxmlformats.org/spreadsheetml/2006/main" count="545" uniqueCount="156">
  <si>
    <t>Выполняется, основываясь на пробеге или времени в зависимости от того, что наступит первым.</t>
  </si>
  <si>
    <t>№ п/п</t>
  </si>
  <si>
    <t xml:space="preserve">Операция </t>
  </si>
  <si>
    <t>Интервал технического обслуживания</t>
  </si>
  <si>
    <t>Пробег в тыс.км</t>
  </si>
  <si>
    <t>Месяцы</t>
  </si>
  <si>
    <t>Проверка состояния ремней безопасности</t>
  </si>
  <si>
    <t>Проверка работы всех ламп, звуковых сигналов и световых сигнализаторов</t>
  </si>
  <si>
    <t>Проверка работы передних и задних стеклоочистителей и омывателей и состояние щеток стеклоочистителей</t>
  </si>
  <si>
    <t>Проверка работы освещения салона, багажного отсека и вещевого ящика, прикуривателя и  контрольных ламп</t>
  </si>
  <si>
    <t>Проверка работы стояночного тормоза</t>
  </si>
  <si>
    <t>Замена воздушного фильтра салона</t>
  </si>
  <si>
    <t>Проверка лакокрасочного покрытия на предмет сколов /коррозии</t>
  </si>
  <si>
    <t>Проверка давления в шинах, глубины протектора, момента затяжки колесных болтов, состояние колесных дисков</t>
  </si>
  <si>
    <t>Проверка состояния тормозных дисков, тормозных колодок,  суппортов .</t>
  </si>
  <si>
    <t>Проверка работы/смазка ограничителей дверей, замка капота и лючка топливной горловины</t>
  </si>
  <si>
    <t>Пробная поездка: проверка работы тормозной системы, стояночного электротормоза, рулевого управления, климатической установки.</t>
  </si>
  <si>
    <t>Проверка/замена охлаждающей жидкости</t>
  </si>
  <si>
    <t>Замена топливного фильтра</t>
  </si>
  <si>
    <t>Замена свечей зажигания</t>
  </si>
  <si>
    <t>Замена воздушного фильтра двигателя</t>
  </si>
  <si>
    <t>Проверка/замена приводного ремня вспомогательных агрегатов</t>
  </si>
  <si>
    <t>Проверка работы рулевого управления</t>
  </si>
  <si>
    <t>Проверка состояния ,зарядки АКБ, смазка клемм</t>
  </si>
  <si>
    <t>Замена моторного масла и фильтра</t>
  </si>
  <si>
    <t>Диагностика всех электронных систем тестером</t>
  </si>
  <si>
    <t>Проверка/замена масла в автоматической коробке передач</t>
  </si>
  <si>
    <t>Проверка состояния всех кожухов, чехлов подвески, приводных валов и рулевого управления</t>
  </si>
  <si>
    <t>Проверка люфтов всех сайлент-блоков, шаровых опор подвески, рулевых наконечников и стоек стабилизатора.</t>
  </si>
  <si>
    <t xml:space="preserve">Проверка всех магистралей и шлангов  тормозной системы </t>
  </si>
  <si>
    <t>Проверка всех  магистралей и шлангов топливной системы</t>
  </si>
  <si>
    <t>Проверка затяжки всех соединений подвески и шасси</t>
  </si>
  <si>
    <t>Очистка дренажных отверстий ветрового стекла и элементов кузова</t>
  </si>
  <si>
    <t xml:space="preserve">Car interior service   Обслуживание салон автомобиля </t>
  </si>
  <si>
    <t xml:space="preserve">Outside service   Обслуживание снаружи автомобиля </t>
  </si>
  <si>
    <t xml:space="preserve">Maintenance engine compartment   Обслуживание моторный отсек </t>
  </si>
  <si>
    <t xml:space="preserve"> Car bottom service   Обслуживание снизу автомобиля</t>
  </si>
  <si>
    <t>П</t>
  </si>
  <si>
    <t>З</t>
  </si>
  <si>
    <t>Проверка выпускной системы на предмет учечек, повреждений и надежности крепления</t>
  </si>
  <si>
    <t>Стандарт</t>
  </si>
  <si>
    <t>Смазка</t>
  </si>
  <si>
    <t>Фильтра</t>
  </si>
  <si>
    <t>Талон №0 (3/5 000 км)</t>
  </si>
  <si>
    <t>Талон №1 (12/10 000км)</t>
  </si>
  <si>
    <t>Талон №5 (60/50 000 км)</t>
  </si>
  <si>
    <t>Талон №2 (24/20 000 км)</t>
  </si>
  <si>
    <t>Талон №3 (36/30 000 км)</t>
  </si>
  <si>
    <t>Талон №4 (48/40 000 км)</t>
  </si>
  <si>
    <t>Талон №6 (72/60 000)</t>
  </si>
  <si>
    <t>Талон №7 (84/70 000)</t>
  </si>
  <si>
    <t>Талон №8 (96/80 000)</t>
  </si>
  <si>
    <t>Талон №9 (108/90 000)</t>
  </si>
  <si>
    <t>Талон №10 (120/100 000)</t>
  </si>
  <si>
    <t>5W30</t>
  </si>
  <si>
    <t>Доход Дилера</t>
  </si>
  <si>
    <t>Материал</t>
  </si>
  <si>
    <t>Работа</t>
  </si>
  <si>
    <t>Итого</t>
  </si>
  <si>
    <t>Проверка уровня/замена тормозной жидкости (каждые два года).</t>
  </si>
  <si>
    <t>RUB Dealer with VAT</t>
  </si>
  <si>
    <t>Наценка дилера</t>
  </si>
  <si>
    <t>Retail prace RUB with VAT</t>
  </si>
  <si>
    <t>Dealers margin</t>
  </si>
  <si>
    <t>ТО-1</t>
  </si>
  <si>
    <t>ТО-2</t>
  </si>
  <si>
    <t>ТО-3</t>
  </si>
  <si>
    <t>ТО-4</t>
  </si>
  <si>
    <t>GAC-R LANDING PRICE RUB</t>
  </si>
  <si>
    <t xml:space="preserve">GAC-R WHOLESALE PRICE （VAT excluded RUB）
</t>
  </si>
  <si>
    <t>VAT 20%</t>
  </si>
  <si>
    <t>1.</t>
  </si>
  <si>
    <t>Расчет стоимости ТО-0 для Москвы СПБ и других городов</t>
  </si>
  <si>
    <t xml:space="preserve">Moscow and SPB </t>
  </si>
  <si>
    <t>Other city</t>
  </si>
  <si>
    <t>Margin of spare parts 10%</t>
  </si>
  <si>
    <t>Labor rate (warranty )</t>
  </si>
  <si>
    <t>Costs of TO-0 (RUB)</t>
  </si>
  <si>
    <t>Costs of TO-0 (US)</t>
  </si>
  <si>
    <t>us/rub</t>
  </si>
  <si>
    <t>2.</t>
  </si>
  <si>
    <t>Расчет стоимости ТО1-4b(warranty conditions)</t>
  </si>
  <si>
    <t>TOTAL TO1-TO4</t>
  </si>
  <si>
    <t>RUB</t>
  </si>
  <si>
    <t>USD</t>
  </si>
  <si>
    <t>Расчет стоимости ТО1-4(commertial conditions)</t>
  </si>
  <si>
    <t>Labor rate (commertial )</t>
  </si>
  <si>
    <t>Margin of spare parts 40%</t>
  </si>
  <si>
    <t>3.</t>
  </si>
  <si>
    <t>4.</t>
  </si>
  <si>
    <t>Tire cost</t>
  </si>
  <si>
    <t>Total (200 cars)</t>
  </si>
  <si>
    <t>5.</t>
  </si>
  <si>
    <t>RSA</t>
  </si>
  <si>
    <t>Total Tire+ RSA (200cars)</t>
  </si>
  <si>
    <t>Per car</t>
  </si>
  <si>
    <t>USD per car</t>
  </si>
  <si>
    <t>Total Tire+ RSA (per car)</t>
  </si>
  <si>
    <t>Total USD (200 cars)</t>
  </si>
  <si>
    <t>Oil filter</t>
  </si>
  <si>
    <t>Air filter</t>
  </si>
  <si>
    <t>AC filter</t>
  </si>
  <si>
    <t>Fuel filter</t>
  </si>
  <si>
    <t>V-belt</t>
  </si>
  <si>
    <t>Lubricating door locks and stops</t>
  </si>
  <si>
    <t>Brake fluid</t>
  </si>
  <si>
    <t>PTO oil</t>
  </si>
  <si>
    <t>Differential oil</t>
  </si>
  <si>
    <t>Filters</t>
  </si>
  <si>
    <t>TOTAL Materials</t>
  </si>
  <si>
    <t>Total labor hrs</t>
  </si>
  <si>
    <t>Labor rate(Rub)</t>
  </si>
  <si>
    <t>TOTAL Labour</t>
  </si>
  <si>
    <t>Total Materials +part (rub)</t>
  </si>
  <si>
    <t>Total Materials +part (usd)</t>
  </si>
  <si>
    <t>ATF (6,6l)</t>
  </si>
  <si>
    <t>OIL (5)l</t>
  </si>
  <si>
    <t>Spark plug 4 ps.</t>
  </si>
  <si>
    <t>Coolant (10,2 l)</t>
  </si>
  <si>
    <t>Расчет   себестоимости ТО для  дилера с НДС (входные цены на материалы с НДС и себестоимость работ) Calculation of the cost of maintenance for the dealer with VAT (input prices for materials with VAT and the cost of work)</t>
  </si>
  <si>
    <t>Расчет стоимости ТО для потребителя в рекомендованных розничных ценах (РРЦ на материалы и коммерческий н/ч) Calculation of the cost of maintenance for the consumer at recommended retail prices (RRP for materials and commercial n / h)</t>
  </si>
  <si>
    <t xml:space="preserve"> Material price for dealer RUB with VAT</t>
  </si>
  <si>
    <t>Рекомендованная наценка Recommended Margin</t>
  </si>
  <si>
    <t>Yuan per car</t>
  </si>
  <si>
    <t>us/yuan</t>
  </si>
  <si>
    <t>Margin of spare parts 20%</t>
  </si>
  <si>
    <t xml:space="preserve">Расчет стоимости ТО1-4(proposal) </t>
  </si>
  <si>
    <t>Total Yuan (200 cars)</t>
  </si>
  <si>
    <t>yuan/rub</t>
  </si>
  <si>
    <t>difference proposal- warranty</t>
  </si>
  <si>
    <t>difference commertial-warranty</t>
  </si>
  <si>
    <t>Yuan</t>
  </si>
  <si>
    <t>cost tires and RSA USD</t>
  </si>
  <si>
    <t>cost of maintenance     USD</t>
  </si>
  <si>
    <t>warranty conditions 1600/1300                    and 10%</t>
  </si>
  <si>
    <t>Proposal 2400/1900 and 20%</t>
  </si>
  <si>
    <t>commertial conditions 2800/2150 and 40%</t>
  </si>
  <si>
    <t>NO</t>
  </si>
  <si>
    <t>GS8</t>
  </si>
  <si>
    <t>Кол-во</t>
  </si>
  <si>
    <t>Пробег тыс. км.</t>
  </si>
  <si>
    <t>Моторное масло</t>
  </si>
  <si>
    <t>Масляный фильтр</t>
  </si>
  <si>
    <t>Воздушный фильтр салона</t>
  </si>
  <si>
    <t>Воздушный фильтр двигателя</t>
  </si>
  <si>
    <t>Тормозная жидкость</t>
  </si>
  <si>
    <t>Охлаждающая жидкость</t>
  </si>
  <si>
    <t>5 литров</t>
  </si>
  <si>
    <t>1 шт.</t>
  </si>
  <si>
    <t>1 литр</t>
  </si>
  <si>
    <t>10.2 литров</t>
  </si>
  <si>
    <t>*</t>
  </si>
  <si>
    <t>Топливный фильтр</t>
  </si>
  <si>
    <t>Программа ТО для автомобиля GN8</t>
  </si>
  <si>
    <t>Проверка</t>
  </si>
  <si>
    <t>Замена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</si>
</sst>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b/>
      <sz val="12"/>
      <color indexed="64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000000"/>
      <name val="宋体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8" fillId="0" borderId="0"/>
  </cellStyleXfs>
  <cellXfs count="32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4" fillId="0" borderId="18" xfId="0" applyFont="1" applyBorder="1"/>
    <xf numFmtId="0" fontId="0" fillId="0" borderId="2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21" xfId="0" applyFont="1" applyBorder="1"/>
    <xf numFmtId="0" fontId="0" fillId="0" borderId="22" xfId="0" applyBorder="1"/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1" applyBorder="1"/>
    <xf numFmtId="0" fontId="9" fillId="0" borderId="1" xfId="4" applyFont="1" applyBorder="1" applyAlignment="1">
      <alignment horizontal="center" vertical="center"/>
    </xf>
    <xf numFmtId="0" fontId="9" fillId="0" borderId="39" xfId="4" applyFont="1" applyBorder="1" applyAlignment="1">
      <alignment horizontal="justify" vertical="top"/>
    </xf>
    <xf numFmtId="0" fontId="9" fillId="4" borderId="1" xfId="4" applyFont="1" applyFill="1" applyBorder="1" applyAlignment="1">
      <alignment horizontal="center" vertical="center"/>
    </xf>
    <xf numFmtId="0" fontId="9" fillId="0" borderId="40" xfId="4" applyFont="1" applyBorder="1" applyAlignment="1">
      <alignment horizontal="justify" vertical="top"/>
    </xf>
    <xf numFmtId="0" fontId="9" fillId="0" borderId="1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36" xfId="4" applyFont="1" applyBorder="1" applyAlignment="1"/>
    <xf numFmtId="0" fontId="9" fillId="0" borderId="34" xfId="4" applyFont="1" applyBorder="1" applyAlignment="1"/>
    <xf numFmtId="0" fontId="11" fillId="0" borderId="0" xfId="0" applyFont="1"/>
    <xf numFmtId="0" fontId="9" fillId="0" borderId="0" xfId="4" applyFont="1" applyBorder="1" applyAlignment="1">
      <alignment horizontal="justify" vertical="top"/>
    </xf>
    <xf numFmtId="0" fontId="0" fillId="0" borderId="0" xfId="0" applyBorder="1"/>
    <xf numFmtId="0" fontId="9" fillId="0" borderId="0" xfId="4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4" applyNumberFormat="1" applyFont="1" applyFill="1" applyBorder="1" applyAlignment="1">
      <alignment horizontal="center" vertical="center" wrapText="1"/>
    </xf>
    <xf numFmtId="0" fontId="9" fillId="0" borderId="45" xfId="4" applyFont="1" applyBorder="1" applyAlignment="1">
      <alignment horizontal="justify" vertical="top"/>
    </xf>
    <xf numFmtId="0" fontId="9" fillId="0" borderId="30" xfId="4" applyFont="1" applyFill="1" applyBorder="1" applyAlignment="1">
      <alignment horizontal="center" vertical="center"/>
    </xf>
    <xf numFmtId="0" fontId="10" fillId="0" borderId="30" xfId="4" applyNumberFormat="1" applyFont="1" applyFill="1" applyBorder="1" applyAlignment="1">
      <alignment horizontal="center" vertical="center" wrapText="1"/>
    </xf>
    <xf numFmtId="0" fontId="9" fillId="0" borderId="31" xfId="4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/>
    </xf>
    <xf numFmtId="0" fontId="9" fillId="0" borderId="5" xfId="4" applyFont="1" applyBorder="1" applyAlignment="1">
      <alignment horizontal="center" vertical="center"/>
    </xf>
    <xf numFmtId="0" fontId="9" fillId="4" borderId="5" xfId="4" applyFont="1" applyFill="1" applyBorder="1" applyAlignment="1">
      <alignment horizontal="center" vertical="center"/>
    </xf>
    <xf numFmtId="0" fontId="9" fillId="3" borderId="45" xfId="4" applyFont="1" applyFill="1" applyBorder="1" applyAlignment="1">
      <alignment horizontal="center" vertical="center" wrapText="1"/>
    </xf>
    <xf numFmtId="0" fontId="9" fillId="3" borderId="30" xfId="4" applyFont="1" applyFill="1" applyBorder="1" applyAlignment="1">
      <alignment horizontal="left" vertical="center"/>
    </xf>
    <xf numFmtId="0" fontId="9" fillId="3" borderId="30" xfId="4" applyFont="1" applyFill="1" applyBorder="1" applyAlignment="1">
      <alignment horizontal="center" vertical="center"/>
    </xf>
    <xf numFmtId="0" fontId="9" fillId="3" borderId="30" xfId="4" applyFont="1" applyFill="1" applyBorder="1" applyAlignment="1">
      <alignment horizontal="justify" vertical="center"/>
    </xf>
    <xf numFmtId="0" fontId="9" fillId="3" borderId="30" xfId="4" applyFont="1" applyFill="1" applyBorder="1" applyAlignment="1">
      <alignment horizontal="center" vertical="center" wrapText="1"/>
    </xf>
    <xf numFmtId="0" fontId="13" fillId="0" borderId="46" xfId="4" applyFont="1" applyBorder="1" applyAlignment="1">
      <alignment vertical="center" wrapText="1"/>
    </xf>
    <xf numFmtId="0" fontId="9" fillId="0" borderId="43" xfId="4" applyFont="1" applyBorder="1" applyAlignment="1">
      <alignment vertical="center" wrapText="1"/>
    </xf>
    <xf numFmtId="0" fontId="9" fillId="0" borderId="42" xfId="4" applyFont="1" applyBorder="1" applyAlignment="1">
      <alignment horizontal="center" vertical="center" wrapText="1"/>
    </xf>
    <xf numFmtId="0" fontId="9" fillId="4" borderId="42" xfId="4" applyFont="1" applyFill="1" applyBorder="1" applyAlignment="1">
      <alignment horizontal="justify" vertical="center"/>
    </xf>
    <xf numFmtId="0" fontId="9" fillId="0" borderId="37" xfId="4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9" fillId="5" borderId="39" xfId="4" applyFont="1" applyFill="1" applyBorder="1" applyAlignment="1">
      <alignment horizontal="justify" vertical="top"/>
    </xf>
    <xf numFmtId="0" fontId="9" fillId="3" borderId="48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center"/>
    </xf>
    <xf numFmtId="0" fontId="9" fillId="0" borderId="42" xfId="4" applyFont="1" applyBorder="1" applyAlignment="1">
      <alignment horizontal="left" vertical="center"/>
    </xf>
    <xf numFmtId="0" fontId="9" fillId="0" borderId="42" xfId="4" applyFont="1" applyBorder="1" applyAlignment="1">
      <alignment horizontal="center" vertical="center"/>
    </xf>
    <xf numFmtId="0" fontId="13" fillId="0" borderId="42" xfId="4" applyFont="1" applyBorder="1" applyAlignment="1">
      <alignment horizontal="center" vertical="center"/>
    </xf>
    <xf numFmtId="0" fontId="12" fillId="0" borderId="42" xfId="4" applyFont="1" applyBorder="1" applyAlignment="1">
      <alignment horizontal="left" vertical="center"/>
    </xf>
    <xf numFmtId="0" fontId="9" fillId="0" borderId="42" xfId="4" applyFont="1" applyBorder="1" applyAlignment="1">
      <alignment horizontal="justify" vertical="top"/>
    </xf>
    <xf numFmtId="0" fontId="9" fillId="0" borderId="49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8" xfId="0" applyFont="1" applyBorder="1" applyAlignment="1">
      <alignment wrapText="1"/>
    </xf>
    <xf numFmtId="0" fontId="0" fillId="0" borderId="0" xfId="0" applyFill="1"/>
    <xf numFmtId="0" fontId="9" fillId="5" borderId="18" xfId="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40" xfId="4" applyFont="1" applyFill="1" applyBorder="1" applyAlignment="1">
      <alignment horizontal="justify" vertical="top"/>
    </xf>
    <xf numFmtId="0" fontId="9" fillId="0" borderId="39" xfId="4" applyFont="1" applyFill="1" applyBorder="1" applyAlignment="1">
      <alignment horizontal="justify" vertical="top"/>
    </xf>
    <xf numFmtId="0" fontId="9" fillId="5" borderId="38" xfId="4" applyFont="1" applyFill="1" applyBorder="1" applyAlignment="1">
      <alignment horizontal="justify" vertical="top"/>
    </xf>
    <xf numFmtId="0" fontId="9" fillId="5" borderId="25" xfId="4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55" xfId="0" applyBorder="1"/>
    <xf numFmtId="0" fontId="0" fillId="0" borderId="57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4" fontId="0" fillId="0" borderId="39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0" xfId="0" applyNumberFormat="1"/>
    <xf numFmtId="0" fontId="0" fillId="2" borderId="58" xfId="0" applyFill="1" applyBorder="1"/>
    <xf numFmtId="4" fontId="4" fillId="2" borderId="54" xfId="0" applyNumberFormat="1" applyFont="1" applyFill="1" applyBorder="1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0" fillId="0" borderId="5" xfId="0" applyBorder="1" applyAlignment="1">
      <alignment vertical="center" wrapText="1"/>
    </xf>
    <xf numFmtId="4" fontId="0" fillId="0" borderId="5" xfId="0" applyNumberFormat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4" fontId="0" fillId="2" borderId="39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0" borderId="53" xfId="0" applyNumberFormat="1" applyBorder="1" applyAlignment="1">
      <alignment horizontal="center" vertical="center"/>
    </xf>
    <xf numFmtId="0" fontId="0" fillId="0" borderId="38" xfId="0" applyBorder="1"/>
    <xf numFmtId="4" fontId="0" fillId="0" borderId="25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2" borderId="18" xfId="0" applyNumberFormat="1" applyFill="1" applyBorder="1" applyAlignment="1">
      <alignment horizontal="center"/>
    </xf>
    <xf numFmtId="4" fontId="0" fillId="0" borderId="60" xfId="0" applyNumberFormat="1" applyBorder="1" applyAlignment="1">
      <alignment horizontal="center" vertical="center"/>
    </xf>
    <xf numFmtId="4" fontId="0" fillId="0" borderId="61" xfId="0" applyNumberForma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3" borderId="28" xfId="0" applyFill="1" applyBorder="1"/>
    <xf numFmtId="4" fontId="4" fillId="3" borderId="54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12" xfId="0" applyBorder="1"/>
    <xf numFmtId="0" fontId="4" fillId="0" borderId="3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0" fontId="0" fillId="0" borderId="45" xfId="0" applyBorder="1"/>
    <xf numFmtId="0" fontId="4" fillId="0" borderId="42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4" fontId="4" fillId="0" borderId="35" xfId="0" applyNumberFormat="1" applyFont="1" applyBorder="1" applyAlignment="1">
      <alignment horizontal="center" vertical="center" wrapText="1"/>
    </xf>
    <xf numFmtId="0" fontId="0" fillId="6" borderId="14" xfId="0" applyFill="1" applyBorder="1" applyAlignment="1">
      <alignment wrapText="1"/>
    </xf>
    <xf numFmtId="4" fontId="0" fillId="6" borderId="10" xfId="0" applyNumberFormat="1" applyFill="1" applyBorder="1" applyAlignment="1">
      <alignment horizontal="center" vertical="center"/>
    </xf>
    <xf numFmtId="0" fontId="12" fillId="0" borderId="36" xfId="4" applyFont="1" applyBorder="1" applyAlignment="1"/>
    <xf numFmtId="0" fontId="12" fillId="0" borderId="34" xfId="4" applyFont="1" applyBorder="1" applyAlignment="1"/>
    <xf numFmtId="0" fontId="12" fillId="0" borderId="44" xfId="4" applyFont="1" applyBorder="1" applyAlignment="1"/>
    <xf numFmtId="0" fontId="12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readingOrder="1"/>
    </xf>
    <xf numFmtId="0" fontId="16" fillId="0" borderId="1" xfId="0" applyFont="1" applyBorder="1" applyAlignment="1">
      <alignment horizontal="center" vertical="center" wrapText="1" readingOrder="1"/>
    </xf>
    <xf numFmtId="0" fontId="12" fillId="0" borderId="1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center" vertical="center" wrapText="1"/>
    </xf>
    <xf numFmtId="4" fontId="9" fillId="5" borderId="1" xfId="4" applyNumberFormat="1" applyFont="1" applyFill="1" applyBorder="1" applyAlignment="1">
      <alignment horizontal="center" vertical="center"/>
    </xf>
    <xf numFmtId="4" fontId="9" fillId="0" borderId="1" xfId="4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4" fillId="7" borderId="17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0" fillId="2" borderId="28" xfId="0" applyFill="1" applyBorder="1"/>
    <xf numFmtId="4" fontId="4" fillId="2" borderId="54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4" xfId="0" applyFont="1" applyFill="1" applyBorder="1" applyAlignment="1">
      <alignment horizontal="center" wrapText="1"/>
    </xf>
    <xf numFmtId="0" fontId="0" fillId="6" borderId="0" xfId="0" applyFill="1"/>
    <xf numFmtId="0" fontId="4" fillId="6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4" fontId="0" fillId="0" borderId="65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0" fillId="0" borderId="66" xfId="0" applyBorder="1"/>
    <xf numFmtId="0" fontId="0" fillId="0" borderId="67" xfId="0" applyBorder="1"/>
    <xf numFmtId="0" fontId="0" fillId="0" borderId="56" xfId="0" applyBorder="1"/>
    <xf numFmtId="4" fontId="4" fillId="3" borderId="15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0" fillId="0" borderId="67" xfId="0" applyFill="1" applyBorder="1"/>
    <xf numFmtId="4" fontId="0" fillId="0" borderId="39" xfId="0" applyNumberFormat="1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/>
    </xf>
    <xf numFmtId="0" fontId="0" fillId="0" borderId="56" xfId="0" applyFill="1" applyBorder="1"/>
    <xf numFmtId="4" fontId="0" fillId="0" borderId="62" xfId="0" applyNumberForma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0" fillId="0" borderId="66" xfId="0" applyFill="1" applyBorder="1"/>
    <xf numFmtId="4" fontId="0" fillId="0" borderId="46" xfId="0" applyNumberFormat="1" applyFill="1" applyBorder="1" applyAlignment="1">
      <alignment horizontal="center" vertical="center"/>
    </xf>
    <xf numFmtId="4" fontId="0" fillId="0" borderId="25" xfId="0" applyNumberFormat="1" applyFill="1" applyBorder="1" applyAlignment="1">
      <alignment horizontal="center" vertical="center"/>
    </xf>
    <xf numFmtId="4" fontId="0" fillId="0" borderId="60" xfId="0" applyNumberFormat="1" applyFill="1" applyBorder="1" applyAlignment="1">
      <alignment horizontal="center" vertical="center"/>
    </xf>
    <xf numFmtId="4" fontId="0" fillId="0" borderId="61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4" fontId="4" fillId="0" borderId="36" xfId="0" applyNumberFormat="1" applyFont="1" applyBorder="1" applyAlignment="1">
      <alignment horizontal="center" vertical="center" wrapText="1"/>
    </xf>
    <xf numFmtId="4" fontId="0" fillId="6" borderId="19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6" borderId="36" xfId="0" applyNumberFormat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wrapText="1"/>
    </xf>
    <xf numFmtId="0" fontId="0" fillId="7" borderId="8" xfId="0" applyFill="1" applyBorder="1"/>
    <xf numFmtId="4" fontId="4" fillId="7" borderId="50" xfId="0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9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4" fontId="4" fillId="2" borderId="30" xfId="0" applyNumberFormat="1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4" fillId="3" borderId="30" xfId="0" applyNumberFormat="1" applyFont="1" applyFill="1" applyBorder="1" applyAlignment="1">
      <alignment horizontal="center" vertical="center"/>
    </xf>
    <xf numFmtId="4" fontId="4" fillId="3" borderId="3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2" borderId="69" xfId="0" applyNumberFormat="1" applyFont="1" applyFill="1" applyBorder="1" applyAlignment="1">
      <alignment horizontal="center" vertical="center"/>
    </xf>
    <xf numFmtId="4" fontId="4" fillId="3" borderId="69" xfId="0" applyNumberFormat="1" applyFont="1" applyFill="1" applyBorder="1" applyAlignment="1">
      <alignment horizontal="center" vertical="center"/>
    </xf>
    <xf numFmtId="4" fontId="0" fillId="0" borderId="54" xfId="0" applyNumberFormat="1" applyFill="1" applyBorder="1" applyAlignment="1">
      <alignment horizontal="center" vertical="center" wrapText="1"/>
    </xf>
    <xf numFmtId="4" fontId="0" fillId="0" borderId="54" xfId="0" applyNumberFormat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35" xfId="0" applyFont="1" applyBorder="1"/>
    <xf numFmtId="3" fontId="17" fillId="0" borderId="35" xfId="0" applyNumberFormat="1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0" fillId="0" borderId="7" xfId="0" applyBorder="1"/>
    <xf numFmtId="0" fontId="0" fillId="0" borderId="40" xfId="0" applyBorder="1" applyAlignment="1">
      <alignment horizontal="center" vertical="center"/>
    </xf>
    <xf numFmtId="0" fontId="0" fillId="0" borderId="10" xfId="0" applyBorder="1"/>
    <xf numFmtId="0" fontId="18" fillId="0" borderId="11" xfId="0" applyFont="1" applyBorder="1" applyAlignment="1">
      <alignment horizontal="center"/>
    </xf>
    <xf numFmtId="0" fontId="0" fillId="0" borderId="1" xfId="0" applyBorder="1" applyAlignment="1"/>
    <xf numFmtId="0" fontId="0" fillId="3" borderId="1" xfId="0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49" xfId="0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42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9" fillId="0" borderId="28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12" fillId="4" borderId="33" xfId="4" applyFont="1" applyFill="1" applyBorder="1" applyAlignment="1">
      <alignment horizontal="justify" vertical="center"/>
    </xf>
    <xf numFmtId="0" fontId="12" fillId="4" borderId="42" xfId="4" applyFont="1" applyFill="1" applyBorder="1" applyAlignment="1">
      <alignment horizontal="justify" vertical="center"/>
    </xf>
    <xf numFmtId="0" fontId="12" fillId="0" borderId="33" xfId="4" applyFont="1" applyBorder="1" applyAlignment="1">
      <alignment vertical="center" wrapText="1"/>
    </xf>
    <xf numFmtId="0" fontId="12" fillId="0" borderId="37" xfId="4" applyFont="1" applyBorder="1" applyAlignment="1">
      <alignment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0" borderId="63" xfId="4" applyFont="1" applyFill="1" applyBorder="1" applyAlignment="1">
      <alignment horizontal="center" vertical="center" wrapText="1"/>
    </xf>
    <xf numFmtId="0" fontId="12" fillId="0" borderId="49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9" fillId="0" borderId="32" xfId="4" applyFont="1" applyBorder="1" applyAlignment="1">
      <alignment horizontal="center" vertical="center"/>
    </xf>
    <xf numFmtId="0" fontId="9" fillId="0" borderId="38" xfId="4" applyFont="1" applyBorder="1" applyAlignment="1">
      <alignment horizontal="center" vertical="center"/>
    </xf>
    <xf numFmtId="0" fontId="9" fillId="0" borderId="35" xfId="4" applyFont="1" applyBorder="1" applyAlignment="1">
      <alignment horizontal="center"/>
    </xf>
    <xf numFmtId="0" fontId="12" fillId="0" borderId="1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" fontId="4" fillId="7" borderId="47" xfId="0" applyNumberFormat="1" applyFont="1" applyFill="1" applyBorder="1" applyAlignment="1">
      <alignment horizontal="center" vertical="center"/>
    </xf>
    <xf numFmtId="4" fontId="4" fillId="7" borderId="43" xfId="0" applyNumberFormat="1" applyFont="1" applyFill="1" applyBorder="1" applyAlignment="1">
      <alignment horizontal="center" vertical="center"/>
    </xf>
    <xf numFmtId="4" fontId="4" fillId="7" borderId="50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6" borderId="5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7" fillId="0" borderId="3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</cellXfs>
  <cellStyles count="5">
    <cellStyle name="Normal 2" xfId="3" xr:uid="{00000000-0005-0000-0000-000000000000}"/>
    <cellStyle name="Normal 3" xfId="4" xr:uid="{00000000-0005-0000-0000-000001000000}"/>
    <cellStyle name="Обычный" xfId="0" builtinId="0"/>
    <cellStyle name="Обычный 2" xfId="1" xr:uid="{00000000-0005-0000-0000-000003000000}"/>
    <cellStyle name="Процентный 2" xfId="2" xr:uid="{00000000-0005-0000-0000-000004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130175</xdr:rowOff>
    </xdr:from>
    <xdr:to>
      <xdr:col>1</xdr:col>
      <xdr:colOff>695325</xdr:colOff>
      <xdr:row>5</xdr:row>
      <xdr:rowOff>133350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8975" y="130175"/>
          <a:ext cx="1111250" cy="955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X45"/>
  <sheetViews>
    <sheetView tabSelected="1" zoomScale="90" zoomScaleNormal="90" workbookViewId="0">
      <selection activeCell="X26" sqref="X26"/>
    </sheetView>
  </sheetViews>
  <sheetFormatPr defaultColWidth="5.7109375" defaultRowHeight="15"/>
  <cols>
    <col min="1" max="1" width="7.5703125" customWidth="1"/>
    <col min="2" max="2" width="24.7109375" customWidth="1"/>
    <col min="6" max="6" width="4" customWidth="1"/>
    <col min="7" max="7" width="3.42578125" customWidth="1"/>
    <col min="8" max="8" width="5.7109375" hidden="1" customWidth="1"/>
    <col min="9" max="9" width="1.5703125" customWidth="1"/>
    <col min="10" max="10" width="5.7109375" hidden="1" customWidth="1"/>
    <col min="11" max="11" width="4.7109375" customWidth="1"/>
    <col min="12" max="12" width="8.5703125" customWidth="1"/>
    <col min="13" max="13" width="8.140625" hidden="1" customWidth="1"/>
    <col min="14" max="17" width="4.7109375" customWidth="1"/>
    <col min="18" max="18" width="4.85546875" customWidth="1"/>
    <col min="19" max="19" width="4.7109375" style="75" customWidth="1"/>
    <col min="20" max="23" width="4.7109375" customWidth="1"/>
  </cols>
  <sheetData>
    <row r="7" spans="1:24" ht="21">
      <c r="A7" s="1" t="s">
        <v>153</v>
      </c>
      <c r="B7" s="1"/>
    </row>
    <row r="8" spans="1:24" ht="21">
      <c r="A8" s="1" t="s">
        <v>0</v>
      </c>
    </row>
    <row r="9" spans="1:24" ht="21.75" thickBot="1">
      <c r="A9" s="1"/>
      <c r="C9" s="8" t="s">
        <v>37</v>
      </c>
      <c r="D9" s="6" t="s">
        <v>154</v>
      </c>
      <c r="E9" s="7"/>
      <c r="F9" s="7"/>
      <c r="G9" s="7"/>
      <c r="H9" s="7"/>
      <c r="I9" s="7"/>
      <c r="J9" s="7"/>
      <c r="K9" s="9" t="s">
        <v>38</v>
      </c>
      <c r="L9" s="11" t="s">
        <v>155</v>
      </c>
      <c r="M9" s="12"/>
      <c r="N9" s="12"/>
      <c r="O9" s="12"/>
      <c r="P9" s="234"/>
      <c r="Q9" s="235"/>
    </row>
    <row r="10" spans="1:24" ht="15" customHeight="1">
      <c r="A10" s="236" t="s">
        <v>1</v>
      </c>
      <c r="B10" s="238" t="s">
        <v>2</v>
      </c>
      <c r="C10" s="239"/>
      <c r="D10" s="240"/>
      <c r="E10" s="240"/>
      <c r="F10" s="240"/>
      <c r="G10" s="240"/>
      <c r="H10" s="240"/>
      <c r="I10" s="240"/>
      <c r="J10" s="241"/>
      <c r="K10" s="243" t="s">
        <v>3</v>
      </c>
      <c r="L10" s="244"/>
      <c r="M10" s="244"/>
      <c r="N10" s="244"/>
      <c r="O10" s="244"/>
      <c r="P10" s="245"/>
      <c r="Q10" s="244"/>
      <c r="R10" s="244"/>
      <c r="S10" s="244"/>
      <c r="T10" s="244"/>
      <c r="U10" s="244"/>
      <c r="V10" s="244"/>
      <c r="W10" s="244"/>
      <c r="X10" s="246"/>
    </row>
    <row r="11" spans="1:24" ht="15" customHeight="1">
      <c r="A11" s="237"/>
      <c r="B11" s="242"/>
      <c r="C11" s="240"/>
      <c r="D11" s="240"/>
      <c r="E11" s="240"/>
      <c r="F11" s="240"/>
      <c r="G11" s="240"/>
      <c r="H11" s="240"/>
      <c r="I11" s="240"/>
      <c r="J11" s="241"/>
      <c r="K11" s="247" t="s">
        <v>4</v>
      </c>
      <c r="L11" s="248"/>
      <c r="M11" s="249"/>
      <c r="N11" s="2">
        <v>5</v>
      </c>
      <c r="O11" s="2">
        <v>10</v>
      </c>
      <c r="P11" s="2">
        <v>20</v>
      </c>
      <c r="Q11" s="2">
        <v>30</v>
      </c>
      <c r="R11" s="2">
        <v>40</v>
      </c>
      <c r="S11" s="5">
        <v>50</v>
      </c>
      <c r="T11" s="2">
        <v>60</v>
      </c>
      <c r="U11" s="2">
        <v>70</v>
      </c>
      <c r="V11" s="2">
        <v>80</v>
      </c>
      <c r="W11" s="10">
        <v>90</v>
      </c>
      <c r="X11" s="13">
        <v>100</v>
      </c>
    </row>
    <row r="12" spans="1:24" ht="15.75" customHeight="1">
      <c r="A12" s="237"/>
      <c r="B12" s="242"/>
      <c r="C12" s="240"/>
      <c r="D12" s="240"/>
      <c r="E12" s="240"/>
      <c r="F12" s="240"/>
      <c r="G12" s="240"/>
      <c r="H12" s="240"/>
      <c r="I12" s="240"/>
      <c r="J12" s="241"/>
      <c r="K12" s="250" t="s">
        <v>5</v>
      </c>
      <c r="L12" s="251"/>
      <c r="M12" s="252"/>
      <c r="N12" s="14">
        <v>3</v>
      </c>
      <c r="O12" s="14">
        <v>12</v>
      </c>
      <c r="P12" s="14">
        <v>24</v>
      </c>
      <c r="Q12" s="14">
        <v>36</v>
      </c>
      <c r="R12" s="14">
        <v>48</v>
      </c>
      <c r="S12" s="81">
        <v>60</v>
      </c>
      <c r="T12" s="14">
        <v>72</v>
      </c>
      <c r="U12" s="14">
        <v>84</v>
      </c>
      <c r="V12" s="14">
        <v>96</v>
      </c>
      <c r="W12" s="82">
        <v>108</v>
      </c>
      <c r="X12" s="83">
        <v>120</v>
      </c>
    </row>
    <row r="13" spans="1:24">
      <c r="A13" s="260" t="s">
        <v>33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31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</row>
    <row r="14" spans="1:24">
      <c r="A14" s="2">
        <v>1</v>
      </c>
      <c r="B14" s="253" t="s">
        <v>6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8" t="s">
        <v>37</v>
      </c>
      <c r="O14" s="78" t="s">
        <v>37</v>
      </c>
      <c r="P14" s="78" t="s">
        <v>37</v>
      </c>
      <c r="Q14" s="78" t="s">
        <v>37</v>
      </c>
      <c r="R14" s="78" t="s">
        <v>37</v>
      </c>
      <c r="S14" s="78" t="s">
        <v>37</v>
      </c>
      <c r="T14" s="78" t="s">
        <v>37</v>
      </c>
      <c r="U14" s="78" t="s">
        <v>37</v>
      </c>
      <c r="V14" s="78" t="s">
        <v>37</v>
      </c>
      <c r="W14" s="78" t="s">
        <v>37</v>
      </c>
      <c r="X14" s="8" t="s">
        <v>37</v>
      </c>
    </row>
    <row r="15" spans="1:24">
      <c r="A15" s="2">
        <v>2</v>
      </c>
      <c r="B15" s="254" t="s">
        <v>7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8" t="s">
        <v>37</v>
      </c>
      <c r="O15" s="78" t="s">
        <v>37</v>
      </c>
      <c r="P15" s="78" t="s">
        <v>37</v>
      </c>
      <c r="Q15" s="78" t="s">
        <v>37</v>
      </c>
      <c r="R15" s="78" t="s">
        <v>37</v>
      </c>
      <c r="S15" s="78" t="s">
        <v>37</v>
      </c>
      <c r="T15" s="78" t="s">
        <v>37</v>
      </c>
      <c r="U15" s="78" t="s">
        <v>37</v>
      </c>
      <c r="V15" s="78" t="s">
        <v>37</v>
      </c>
      <c r="W15" s="78" t="s">
        <v>37</v>
      </c>
      <c r="X15" s="8" t="s">
        <v>37</v>
      </c>
    </row>
    <row r="16" spans="1:24">
      <c r="A16" s="2">
        <v>3</v>
      </c>
      <c r="B16" s="254" t="s">
        <v>8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8" t="s">
        <v>37</v>
      </c>
      <c r="O16" s="78" t="s">
        <v>37</v>
      </c>
      <c r="P16" s="78" t="s">
        <v>37</v>
      </c>
      <c r="Q16" s="78" t="s">
        <v>37</v>
      </c>
      <c r="R16" s="78" t="s">
        <v>37</v>
      </c>
      <c r="S16" s="78" t="s">
        <v>37</v>
      </c>
      <c r="T16" s="78" t="s">
        <v>37</v>
      </c>
      <c r="U16" s="78" t="s">
        <v>37</v>
      </c>
      <c r="V16" s="78" t="s">
        <v>37</v>
      </c>
      <c r="W16" s="78" t="s">
        <v>37</v>
      </c>
      <c r="X16" s="8" t="s">
        <v>37</v>
      </c>
    </row>
    <row r="17" spans="1:24">
      <c r="A17" s="2">
        <v>4</v>
      </c>
      <c r="B17" s="254" t="s">
        <v>9</v>
      </c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8" t="s">
        <v>37</v>
      </c>
      <c r="O17" s="78" t="s">
        <v>37</v>
      </c>
      <c r="P17" s="78" t="s">
        <v>37</v>
      </c>
      <c r="Q17" s="78" t="s">
        <v>37</v>
      </c>
      <c r="R17" s="78" t="s">
        <v>37</v>
      </c>
      <c r="S17" s="78" t="s">
        <v>37</v>
      </c>
      <c r="T17" s="78" t="s">
        <v>37</v>
      </c>
      <c r="U17" s="78" t="s">
        <v>37</v>
      </c>
      <c r="V17" s="78" t="s">
        <v>37</v>
      </c>
      <c r="W17" s="78" t="s">
        <v>37</v>
      </c>
      <c r="X17" s="8" t="s">
        <v>37</v>
      </c>
    </row>
    <row r="18" spans="1:24">
      <c r="A18" s="2">
        <v>5</v>
      </c>
      <c r="B18" s="255" t="s">
        <v>10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8"/>
      <c r="O18" s="78" t="s">
        <v>37</v>
      </c>
      <c r="P18" s="78" t="s">
        <v>37</v>
      </c>
      <c r="Q18" s="78" t="s">
        <v>37</v>
      </c>
      <c r="R18" s="78" t="s">
        <v>37</v>
      </c>
      <c r="S18" s="78" t="s">
        <v>37</v>
      </c>
      <c r="T18" s="78" t="s">
        <v>37</v>
      </c>
      <c r="U18" s="78" t="s">
        <v>37</v>
      </c>
      <c r="V18" s="78" t="s">
        <v>37</v>
      </c>
      <c r="W18" s="78" t="s">
        <v>37</v>
      </c>
      <c r="X18" s="8" t="s">
        <v>37</v>
      </c>
    </row>
    <row r="19" spans="1:24" ht="15.75">
      <c r="A19" s="2">
        <v>6</v>
      </c>
      <c r="B19" s="255" t="s">
        <v>11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80"/>
      <c r="O19" s="77" t="s">
        <v>38</v>
      </c>
      <c r="P19" s="77" t="s">
        <v>38</v>
      </c>
      <c r="Q19" s="77" t="s">
        <v>38</v>
      </c>
      <c r="R19" s="77" t="s">
        <v>38</v>
      </c>
      <c r="S19" s="77" t="s">
        <v>38</v>
      </c>
      <c r="T19" s="77" t="s">
        <v>38</v>
      </c>
      <c r="U19" s="77" t="s">
        <v>38</v>
      </c>
      <c r="V19" s="77" t="s">
        <v>38</v>
      </c>
      <c r="W19" s="77" t="s">
        <v>38</v>
      </c>
      <c r="X19" s="77" t="s">
        <v>38</v>
      </c>
    </row>
    <row r="20" spans="1:24">
      <c r="A20" s="2">
        <v>7</v>
      </c>
      <c r="B20" s="255" t="s">
        <v>22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8"/>
      <c r="O20" s="78" t="s">
        <v>37</v>
      </c>
      <c r="P20" s="78" t="s">
        <v>37</v>
      </c>
      <c r="Q20" s="78" t="s">
        <v>37</v>
      </c>
      <c r="R20" s="78" t="s">
        <v>37</v>
      </c>
      <c r="S20" s="78" t="s">
        <v>37</v>
      </c>
      <c r="T20" s="78" t="s">
        <v>37</v>
      </c>
      <c r="U20" s="78" t="s">
        <v>37</v>
      </c>
      <c r="V20" s="78" t="s">
        <v>37</v>
      </c>
      <c r="W20" s="78" t="s">
        <v>37</v>
      </c>
      <c r="X20" s="8" t="s">
        <v>37</v>
      </c>
    </row>
    <row r="21" spans="1:24">
      <c r="A21" s="2">
        <v>8</v>
      </c>
      <c r="B21" s="255" t="s">
        <v>25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4"/>
      <c r="O21" s="80"/>
      <c r="P21" s="78" t="s">
        <v>37</v>
      </c>
      <c r="Q21" s="78" t="s">
        <v>37</v>
      </c>
      <c r="R21" s="78" t="s">
        <v>37</v>
      </c>
      <c r="S21" s="78" t="s">
        <v>37</v>
      </c>
      <c r="T21" s="78" t="s">
        <v>37</v>
      </c>
      <c r="U21" s="78" t="s">
        <v>37</v>
      </c>
      <c r="V21" s="78" t="s">
        <v>37</v>
      </c>
      <c r="W21" s="78" t="s">
        <v>37</v>
      </c>
      <c r="X21" s="8" t="s">
        <v>37</v>
      </c>
    </row>
    <row r="22" spans="1:24">
      <c r="A22" s="260" t="s">
        <v>34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31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</row>
    <row r="23" spans="1:24">
      <c r="A23" s="5">
        <v>9</v>
      </c>
      <c r="B23" s="254" t="s">
        <v>12</v>
      </c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4"/>
      <c r="O23" s="78" t="s">
        <v>37</v>
      </c>
      <c r="P23" s="78" t="s">
        <v>37</v>
      </c>
      <c r="Q23" s="78" t="s">
        <v>37</v>
      </c>
      <c r="R23" s="78" t="s">
        <v>37</v>
      </c>
      <c r="S23" s="78" t="s">
        <v>37</v>
      </c>
      <c r="T23" s="78" t="s">
        <v>37</v>
      </c>
      <c r="U23" s="78" t="s">
        <v>37</v>
      </c>
      <c r="V23" s="78" t="s">
        <v>37</v>
      </c>
      <c r="W23" s="78" t="s">
        <v>37</v>
      </c>
      <c r="X23" s="8" t="s">
        <v>37</v>
      </c>
    </row>
    <row r="24" spans="1:24">
      <c r="A24" s="5">
        <v>10</v>
      </c>
      <c r="B24" s="254" t="s">
        <v>13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8" t="s">
        <v>37</v>
      </c>
      <c r="O24" s="78" t="s">
        <v>37</v>
      </c>
      <c r="P24" s="78" t="s">
        <v>37</v>
      </c>
      <c r="Q24" s="78" t="s">
        <v>37</v>
      </c>
      <c r="R24" s="78" t="s">
        <v>37</v>
      </c>
      <c r="S24" s="78" t="s">
        <v>37</v>
      </c>
      <c r="T24" s="78" t="s">
        <v>37</v>
      </c>
      <c r="U24" s="78" t="s">
        <v>37</v>
      </c>
      <c r="V24" s="78" t="s">
        <v>37</v>
      </c>
      <c r="W24" s="78" t="s">
        <v>37</v>
      </c>
      <c r="X24" s="8" t="s">
        <v>37</v>
      </c>
    </row>
    <row r="25" spans="1:24">
      <c r="A25" s="5">
        <v>11</v>
      </c>
      <c r="B25" s="254" t="s">
        <v>14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8"/>
      <c r="O25" s="78" t="s">
        <v>37</v>
      </c>
      <c r="P25" s="78" t="s">
        <v>37</v>
      </c>
      <c r="Q25" s="78" t="s">
        <v>37</v>
      </c>
      <c r="R25" s="78" t="s">
        <v>37</v>
      </c>
      <c r="S25" s="78" t="s">
        <v>37</v>
      </c>
      <c r="T25" s="78" t="s">
        <v>37</v>
      </c>
      <c r="U25" s="78" t="s">
        <v>37</v>
      </c>
      <c r="V25" s="78" t="s">
        <v>37</v>
      </c>
      <c r="W25" s="78" t="s">
        <v>37</v>
      </c>
      <c r="X25" s="8" t="s">
        <v>37</v>
      </c>
    </row>
    <row r="26" spans="1:24" ht="15.75">
      <c r="A26" s="5">
        <v>12</v>
      </c>
      <c r="B26" s="254" t="s">
        <v>59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8" t="s">
        <v>37</v>
      </c>
      <c r="O26" s="78" t="s">
        <v>37</v>
      </c>
      <c r="P26" s="77" t="s">
        <v>38</v>
      </c>
      <c r="Q26" s="78" t="s">
        <v>37</v>
      </c>
      <c r="R26" s="77" t="s">
        <v>38</v>
      </c>
      <c r="S26" s="78" t="s">
        <v>37</v>
      </c>
      <c r="T26" s="77" t="s">
        <v>38</v>
      </c>
      <c r="U26" s="78" t="s">
        <v>37</v>
      </c>
      <c r="V26" s="77" t="s">
        <v>38</v>
      </c>
      <c r="W26" s="78" t="s">
        <v>37</v>
      </c>
      <c r="X26" s="77" t="s">
        <v>38</v>
      </c>
    </row>
    <row r="27" spans="1:24">
      <c r="A27" s="5">
        <v>13</v>
      </c>
      <c r="B27" s="254" t="s">
        <v>15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4"/>
      <c r="O27" s="80"/>
      <c r="P27" s="78" t="s">
        <v>37</v>
      </c>
      <c r="Q27" s="78" t="s">
        <v>37</v>
      </c>
      <c r="R27" s="78" t="s">
        <v>37</v>
      </c>
      <c r="S27" s="78" t="s">
        <v>37</v>
      </c>
      <c r="T27" s="78" t="s">
        <v>37</v>
      </c>
      <c r="U27" s="78" t="s">
        <v>37</v>
      </c>
      <c r="V27" s="78" t="s">
        <v>37</v>
      </c>
      <c r="W27" s="78" t="s">
        <v>37</v>
      </c>
      <c r="X27" s="8" t="s">
        <v>37</v>
      </c>
    </row>
    <row r="28" spans="1:24">
      <c r="A28" s="5">
        <v>14</v>
      </c>
      <c r="B28" s="254" t="s">
        <v>16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8"/>
      <c r="O28" s="78" t="s">
        <v>37</v>
      </c>
      <c r="P28" s="78" t="s">
        <v>37</v>
      </c>
      <c r="Q28" s="78" t="s">
        <v>37</v>
      </c>
      <c r="R28" s="78" t="s">
        <v>37</v>
      </c>
      <c r="S28" s="78" t="s">
        <v>37</v>
      </c>
      <c r="T28" s="78" t="s">
        <v>37</v>
      </c>
      <c r="U28" s="78" t="s">
        <v>37</v>
      </c>
      <c r="V28" s="78" t="s">
        <v>37</v>
      </c>
      <c r="W28" s="78" t="s">
        <v>37</v>
      </c>
      <c r="X28" s="8" t="s">
        <v>37</v>
      </c>
    </row>
    <row r="29" spans="1:24">
      <c r="A29" s="261" t="s">
        <v>35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33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</row>
    <row r="30" spans="1:24" ht="15.75">
      <c r="A30" s="5">
        <v>15</v>
      </c>
      <c r="B30" s="254" t="s">
        <v>17</v>
      </c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78" t="s">
        <v>37</v>
      </c>
      <c r="O30" s="78" t="s">
        <v>37</v>
      </c>
      <c r="P30" s="77" t="s">
        <v>38</v>
      </c>
      <c r="Q30" s="78" t="s">
        <v>37</v>
      </c>
      <c r="R30" s="77" t="s">
        <v>38</v>
      </c>
      <c r="S30" s="78" t="s">
        <v>37</v>
      </c>
      <c r="T30" s="77" t="s">
        <v>38</v>
      </c>
      <c r="U30" s="78" t="s">
        <v>37</v>
      </c>
      <c r="V30" s="77" t="s">
        <v>38</v>
      </c>
      <c r="W30" s="78" t="s">
        <v>37</v>
      </c>
      <c r="X30" s="77" t="s">
        <v>38</v>
      </c>
    </row>
    <row r="31" spans="1:24" ht="15.75">
      <c r="A31" s="5">
        <v>16</v>
      </c>
      <c r="B31" s="256" t="s">
        <v>18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4"/>
      <c r="O31" s="77" t="s">
        <v>38</v>
      </c>
      <c r="P31" s="77" t="s">
        <v>38</v>
      </c>
      <c r="Q31" s="77" t="s">
        <v>38</v>
      </c>
      <c r="R31" s="77" t="s">
        <v>38</v>
      </c>
      <c r="S31" s="77" t="s">
        <v>38</v>
      </c>
      <c r="T31" s="77" t="s">
        <v>38</v>
      </c>
      <c r="U31" s="77" t="s">
        <v>38</v>
      </c>
      <c r="V31" s="77" t="s">
        <v>38</v>
      </c>
      <c r="W31" s="77" t="s">
        <v>38</v>
      </c>
      <c r="X31" s="77" t="s">
        <v>38</v>
      </c>
    </row>
    <row r="32" spans="1:24" ht="15.75">
      <c r="A32" s="5">
        <v>17</v>
      </c>
      <c r="B32" s="256" t="s">
        <v>19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4"/>
      <c r="O32" s="78" t="s">
        <v>37</v>
      </c>
      <c r="P32" s="78" t="s">
        <v>37</v>
      </c>
      <c r="Q32" s="78" t="s">
        <v>37</v>
      </c>
      <c r="R32" s="78" t="s">
        <v>37</v>
      </c>
      <c r="S32" s="78" t="s">
        <v>37</v>
      </c>
      <c r="T32" s="77" t="s">
        <v>38</v>
      </c>
      <c r="U32" s="78" t="s">
        <v>37</v>
      </c>
      <c r="V32" s="78" t="s">
        <v>37</v>
      </c>
      <c r="W32" s="78" t="s">
        <v>37</v>
      </c>
      <c r="X32" s="8" t="s">
        <v>37</v>
      </c>
    </row>
    <row r="33" spans="1:24" ht="15.75">
      <c r="A33" s="5">
        <v>18</v>
      </c>
      <c r="B33" s="256" t="s">
        <v>20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4"/>
      <c r="O33" s="77" t="s">
        <v>38</v>
      </c>
      <c r="P33" s="77" t="s">
        <v>38</v>
      </c>
      <c r="Q33" s="77" t="s">
        <v>38</v>
      </c>
      <c r="R33" s="77" t="s">
        <v>38</v>
      </c>
      <c r="S33" s="77" t="s">
        <v>38</v>
      </c>
      <c r="T33" s="77" t="s">
        <v>38</v>
      </c>
      <c r="U33" s="77" t="s">
        <v>38</v>
      </c>
      <c r="V33" s="77" t="s">
        <v>38</v>
      </c>
      <c r="W33" s="77" t="s">
        <v>38</v>
      </c>
      <c r="X33" s="77" t="s">
        <v>38</v>
      </c>
    </row>
    <row r="34" spans="1:24" ht="15.75">
      <c r="A34" s="5">
        <v>19</v>
      </c>
      <c r="B34" s="254" t="s">
        <v>21</v>
      </c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4"/>
      <c r="O34" s="80"/>
      <c r="P34" s="78" t="s">
        <v>37</v>
      </c>
      <c r="Q34" s="80"/>
      <c r="R34" s="78" t="s">
        <v>37</v>
      </c>
      <c r="S34" s="80"/>
      <c r="T34" s="77" t="s">
        <v>38</v>
      </c>
      <c r="U34" s="78"/>
      <c r="V34" s="78" t="s">
        <v>37</v>
      </c>
      <c r="W34" s="80"/>
      <c r="X34" s="8" t="s">
        <v>37</v>
      </c>
    </row>
    <row r="35" spans="1:24">
      <c r="A35" s="5">
        <v>20</v>
      </c>
      <c r="B35" s="254" t="s">
        <v>23</v>
      </c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8"/>
      <c r="O35" s="78" t="s">
        <v>37</v>
      </c>
      <c r="P35" s="78" t="s">
        <v>37</v>
      </c>
      <c r="Q35" s="78" t="s">
        <v>37</v>
      </c>
      <c r="R35" s="78" t="s">
        <v>37</v>
      </c>
      <c r="S35" s="78" t="s">
        <v>37</v>
      </c>
      <c r="T35" s="78" t="s">
        <v>37</v>
      </c>
      <c r="U35" s="78" t="s">
        <v>37</v>
      </c>
      <c r="V35" s="78" t="s">
        <v>37</v>
      </c>
      <c r="W35" s="78" t="s">
        <v>37</v>
      </c>
      <c r="X35" s="8" t="s">
        <v>37</v>
      </c>
    </row>
    <row r="36" spans="1:24" ht="15.75">
      <c r="A36" s="5">
        <v>21</v>
      </c>
      <c r="B36" s="256" t="s">
        <v>24</v>
      </c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77" t="s">
        <v>38</v>
      </c>
      <c r="O36" s="77" t="s">
        <v>38</v>
      </c>
      <c r="P36" s="77" t="s">
        <v>38</v>
      </c>
      <c r="Q36" s="77" t="s">
        <v>38</v>
      </c>
      <c r="R36" s="77" t="s">
        <v>38</v>
      </c>
      <c r="S36" s="77" t="s">
        <v>38</v>
      </c>
      <c r="T36" s="77" t="s">
        <v>38</v>
      </c>
      <c r="U36" s="77" t="s">
        <v>38</v>
      </c>
      <c r="V36" s="77" t="s">
        <v>38</v>
      </c>
      <c r="W36" s="77" t="s">
        <v>38</v>
      </c>
      <c r="X36" s="77" t="s">
        <v>38</v>
      </c>
    </row>
    <row r="37" spans="1:24">
      <c r="A37" s="260" t="s">
        <v>36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31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</row>
    <row r="38" spans="1:24" ht="15.75">
      <c r="A38" s="5">
        <v>22</v>
      </c>
      <c r="B38" s="255" t="s">
        <v>26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8"/>
      <c r="O38" s="78" t="s">
        <v>37</v>
      </c>
      <c r="P38" s="78" t="s">
        <v>37</v>
      </c>
      <c r="Q38" s="78" t="s">
        <v>37</v>
      </c>
      <c r="R38" s="78" t="s">
        <v>37</v>
      </c>
      <c r="S38" s="78" t="s">
        <v>37</v>
      </c>
      <c r="T38" s="77" t="s">
        <v>38</v>
      </c>
      <c r="U38" s="78" t="s">
        <v>37</v>
      </c>
      <c r="V38" s="78" t="s">
        <v>37</v>
      </c>
      <c r="W38" s="78" t="s">
        <v>37</v>
      </c>
      <c r="X38" s="77" t="s">
        <v>38</v>
      </c>
    </row>
    <row r="39" spans="1:24">
      <c r="A39" s="5">
        <v>23</v>
      </c>
      <c r="B39" s="259" t="s">
        <v>31</v>
      </c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8"/>
      <c r="O39" s="78" t="s">
        <v>37</v>
      </c>
      <c r="P39" s="78" t="s">
        <v>37</v>
      </c>
      <c r="Q39" s="80"/>
      <c r="R39" s="78" t="s">
        <v>37</v>
      </c>
      <c r="S39" s="80"/>
      <c r="T39" s="78" t="s">
        <v>37</v>
      </c>
      <c r="U39" s="80"/>
      <c r="V39" s="78" t="s">
        <v>37</v>
      </c>
      <c r="W39" s="80"/>
      <c r="X39" s="8" t="s">
        <v>37</v>
      </c>
    </row>
    <row r="40" spans="1:24">
      <c r="A40" s="5">
        <v>24</v>
      </c>
      <c r="B40" s="262" t="s">
        <v>28</v>
      </c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4"/>
      <c r="O40" s="80"/>
      <c r="P40" s="78" t="s">
        <v>37</v>
      </c>
      <c r="Q40" s="80"/>
      <c r="R40" s="78" t="s">
        <v>37</v>
      </c>
      <c r="S40" s="80"/>
      <c r="T40" s="78" t="s">
        <v>37</v>
      </c>
      <c r="U40" s="80"/>
      <c r="V40" s="78" t="s">
        <v>37</v>
      </c>
      <c r="W40" s="80"/>
      <c r="X40" s="8" t="s">
        <v>37</v>
      </c>
    </row>
    <row r="41" spans="1:24">
      <c r="A41" s="5">
        <v>25</v>
      </c>
      <c r="B41" s="262" t="s">
        <v>27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8" t="s">
        <v>37</v>
      </c>
      <c r="O41" s="78" t="s">
        <v>37</v>
      </c>
      <c r="P41" s="78" t="s">
        <v>37</v>
      </c>
      <c r="Q41" s="78" t="s">
        <v>37</v>
      </c>
      <c r="R41" s="78" t="s">
        <v>37</v>
      </c>
      <c r="S41" s="78" t="s">
        <v>37</v>
      </c>
      <c r="T41" s="78" t="s">
        <v>37</v>
      </c>
      <c r="U41" s="78" t="s">
        <v>37</v>
      </c>
      <c r="V41" s="78" t="s">
        <v>37</v>
      </c>
      <c r="W41" s="78" t="s">
        <v>37</v>
      </c>
      <c r="X41" s="8" t="s">
        <v>37</v>
      </c>
    </row>
    <row r="42" spans="1:24">
      <c r="A42" s="5">
        <v>26</v>
      </c>
      <c r="B42" s="257" t="s">
        <v>29</v>
      </c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8" t="s">
        <v>37</v>
      </c>
      <c r="O42" s="78" t="s">
        <v>37</v>
      </c>
      <c r="P42" s="78" t="s">
        <v>37</v>
      </c>
      <c r="Q42" s="78" t="s">
        <v>37</v>
      </c>
      <c r="R42" s="78" t="s">
        <v>37</v>
      </c>
      <c r="S42" s="78" t="s">
        <v>37</v>
      </c>
      <c r="T42" s="78" t="s">
        <v>37</v>
      </c>
      <c r="U42" s="78" t="s">
        <v>37</v>
      </c>
      <c r="V42" s="78" t="s">
        <v>37</v>
      </c>
      <c r="W42" s="78" t="s">
        <v>37</v>
      </c>
      <c r="X42" s="8" t="s">
        <v>37</v>
      </c>
    </row>
    <row r="43" spans="1:24">
      <c r="A43" s="5">
        <v>27</v>
      </c>
      <c r="B43" s="257" t="s">
        <v>30</v>
      </c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8"/>
      <c r="O43" s="78" t="s">
        <v>37</v>
      </c>
      <c r="P43" s="78" t="s">
        <v>37</v>
      </c>
      <c r="Q43" s="78" t="s">
        <v>37</v>
      </c>
      <c r="R43" s="78" t="s">
        <v>37</v>
      </c>
      <c r="S43" s="78" t="s">
        <v>37</v>
      </c>
      <c r="T43" s="78" t="s">
        <v>37</v>
      </c>
      <c r="U43" s="78" t="s">
        <v>37</v>
      </c>
      <c r="V43" s="78" t="s">
        <v>37</v>
      </c>
      <c r="W43" s="78" t="s">
        <v>37</v>
      </c>
      <c r="X43" s="8" t="s">
        <v>37</v>
      </c>
    </row>
    <row r="44" spans="1:24">
      <c r="A44" s="5">
        <v>28</v>
      </c>
      <c r="B44" s="258" t="s">
        <v>39</v>
      </c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30"/>
      <c r="N44" s="8"/>
      <c r="O44" s="78" t="s">
        <v>37</v>
      </c>
      <c r="P44" s="78" t="s">
        <v>37</v>
      </c>
      <c r="Q44" s="78" t="s">
        <v>37</v>
      </c>
      <c r="R44" s="78" t="s">
        <v>37</v>
      </c>
      <c r="S44" s="78" t="s">
        <v>37</v>
      </c>
      <c r="T44" s="78" t="s">
        <v>37</v>
      </c>
      <c r="U44" s="78" t="s">
        <v>37</v>
      </c>
      <c r="V44" s="78" t="s">
        <v>37</v>
      </c>
      <c r="W44" s="78" t="s">
        <v>37</v>
      </c>
      <c r="X44" s="8" t="s">
        <v>37</v>
      </c>
    </row>
    <row r="45" spans="1:24">
      <c r="A45" s="5">
        <v>29</v>
      </c>
      <c r="B45" s="259" t="s">
        <v>32</v>
      </c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4"/>
      <c r="O45" s="80"/>
      <c r="P45" s="78" t="s">
        <v>37</v>
      </c>
      <c r="Q45" s="78" t="s">
        <v>37</v>
      </c>
      <c r="R45" s="78" t="s">
        <v>37</v>
      </c>
      <c r="S45" s="78" t="s">
        <v>37</v>
      </c>
      <c r="T45" s="78" t="s">
        <v>37</v>
      </c>
      <c r="U45" s="78" t="s">
        <v>37</v>
      </c>
      <c r="V45" s="78" t="s">
        <v>37</v>
      </c>
      <c r="W45" s="78" t="s">
        <v>37</v>
      </c>
      <c r="X45" s="8" t="s">
        <v>37</v>
      </c>
    </row>
  </sheetData>
  <mergeCells count="38">
    <mergeCell ref="B43:M43"/>
    <mergeCell ref="B44:L44"/>
    <mergeCell ref="B45:M45"/>
    <mergeCell ref="A13:L13"/>
    <mergeCell ref="A22:L22"/>
    <mergeCell ref="A29:L29"/>
    <mergeCell ref="A37:L37"/>
    <mergeCell ref="B38:M38"/>
    <mergeCell ref="B39:M39"/>
    <mergeCell ref="B40:M40"/>
    <mergeCell ref="B41:M41"/>
    <mergeCell ref="B42:M42"/>
    <mergeCell ref="B31:M31"/>
    <mergeCell ref="B32:M32"/>
    <mergeCell ref="B33:M33"/>
    <mergeCell ref="B34:M34"/>
    <mergeCell ref="B35:M35"/>
    <mergeCell ref="B36:M36"/>
    <mergeCell ref="B25:M25"/>
    <mergeCell ref="B26:M26"/>
    <mergeCell ref="B27:M27"/>
    <mergeCell ref="B28:M28"/>
    <mergeCell ref="B30:M30"/>
    <mergeCell ref="B19:M19"/>
    <mergeCell ref="B20:M20"/>
    <mergeCell ref="B21:M21"/>
    <mergeCell ref="B23:M23"/>
    <mergeCell ref="B24:M24"/>
    <mergeCell ref="B14:M14"/>
    <mergeCell ref="B15:M15"/>
    <mergeCell ref="B16:M16"/>
    <mergeCell ref="B17:M17"/>
    <mergeCell ref="B18:M18"/>
    <mergeCell ref="A10:A12"/>
    <mergeCell ref="B10:J12"/>
    <mergeCell ref="K10:X10"/>
    <mergeCell ref="K11:M11"/>
    <mergeCell ref="K12:M12"/>
  </mergeCells>
  <pageMargins left="0.25" right="0.25" top="0.75" bottom="0.75" header="0.3" footer="0.3"/>
  <pageSetup paperSize="9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34"/>
  <sheetViews>
    <sheetView topLeftCell="A10" zoomScale="75" zoomScaleNormal="75" workbookViewId="0">
      <selection activeCell="C19" sqref="C19:N19"/>
    </sheetView>
  </sheetViews>
  <sheetFormatPr defaultRowHeight="15"/>
  <cols>
    <col min="1" max="1" width="33.28515625" customWidth="1"/>
    <col min="2" max="2" width="11" customWidth="1"/>
    <col min="3" max="3" width="12.28515625" customWidth="1"/>
    <col min="4" max="4" width="11.28515625" customWidth="1"/>
    <col min="5" max="5" width="13.28515625" customWidth="1"/>
    <col min="6" max="6" width="12.7109375" customWidth="1"/>
    <col min="7" max="7" width="11.42578125" customWidth="1"/>
    <col min="8" max="8" width="11.28515625" customWidth="1"/>
    <col min="9" max="9" width="10" customWidth="1"/>
    <col min="12" max="12" width="10.85546875" customWidth="1"/>
    <col min="13" max="13" width="11" customWidth="1"/>
    <col min="14" max="14" width="12.28515625" customWidth="1"/>
    <col min="15" max="15" width="12.140625" customWidth="1"/>
    <col min="16" max="16" width="9.140625" customWidth="1"/>
    <col min="17" max="17" width="14" customWidth="1"/>
    <col min="18" max="18" width="12.5703125" customWidth="1"/>
    <col min="19" max="19" width="14.85546875" customWidth="1"/>
    <col min="20" max="20" width="10.42578125" customWidth="1"/>
    <col min="21" max="21" width="10.85546875" customWidth="1"/>
    <col min="22" max="22" width="11" customWidth="1"/>
    <col min="24" max="24" width="10.42578125" customWidth="1"/>
    <col min="25" max="25" width="11.85546875" customWidth="1"/>
    <col min="26" max="26" width="25.7109375" customWidth="1"/>
  </cols>
  <sheetData>
    <row r="2" spans="1:26" ht="24" thickBot="1">
      <c r="A2" s="24" t="s">
        <v>119</v>
      </c>
    </row>
    <row r="3" spans="1:26">
      <c r="A3" s="277" t="s">
        <v>40</v>
      </c>
      <c r="B3" s="142" t="s">
        <v>54</v>
      </c>
      <c r="C3" s="143"/>
      <c r="D3" s="142"/>
      <c r="E3" s="144"/>
      <c r="F3" s="144"/>
      <c r="G3" s="144"/>
      <c r="H3" s="142" t="s">
        <v>41</v>
      </c>
      <c r="I3" s="282" t="s">
        <v>108</v>
      </c>
      <c r="J3" s="282"/>
      <c r="K3" s="282"/>
      <c r="L3" s="282"/>
      <c r="M3" s="273" t="s">
        <v>117</v>
      </c>
      <c r="N3" s="280" t="s">
        <v>103</v>
      </c>
      <c r="O3" s="269" t="s">
        <v>109</v>
      </c>
      <c r="P3" s="271" t="s">
        <v>110</v>
      </c>
      <c r="Q3" s="273" t="s">
        <v>111</v>
      </c>
      <c r="R3" s="269" t="s">
        <v>112</v>
      </c>
      <c r="S3" s="274" t="s">
        <v>113</v>
      </c>
      <c r="T3" s="276" t="s">
        <v>114</v>
      </c>
      <c r="U3" s="245"/>
    </row>
    <row r="4" spans="1:26" ht="62.25" customHeight="1" thickBot="1">
      <c r="A4" s="281"/>
      <c r="B4" s="145" t="s">
        <v>116</v>
      </c>
      <c r="C4" s="146" t="s">
        <v>115</v>
      </c>
      <c r="D4" s="147" t="s">
        <v>106</v>
      </c>
      <c r="E4" s="148" t="s">
        <v>107</v>
      </c>
      <c r="F4" s="146" t="s">
        <v>105</v>
      </c>
      <c r="G4" s="150" t="s">
        <v>118</v>
      </c>
      <c r="H4" s="149" t="s">
        <v>104</v>
      </c>
      <c r="I4" s="146" t="s">
        <v>99</v>
      </c>
      <c r="J4" s="148" t="s">
        <v>101</v>
      </c>
      <c r="K4" s="148" t="s">
        <v>100</v>
      </c>
      <c r="L4" s="148" t="s">
        <v>102</v>
      </c>
      <c r="M4" s="273"/>
      <c r="N4" s="280"/>
      <c r="O4" s="270"/>
      <c r="P4" s="272"/>
      <c r="Q4" s="273"/>
      <c r="R4" s="270"/>
      <c r="S4" s="275"/>
      <c r="T4" s="276"/>
      <c r="U4" s="245"/>
    </row>
    <row r="5" spans="1:26" ht="27.75" customHeight="1" thickBot="1">
      <c r="A5" s="37"/>
      <c r="B5" s="62"/>
      <c r="C5" s="63"/>
      <c r="D5" s="64"/>
      <c r="E5" s="64"/>
      <c r="F5" s="64"/>
      <c r="G5" s="64"/>
      <c r="H5" s="65"/>
      <c r="I5" s="79"/>
      <c r="J5" s="79"/>
      <c r="K5" s="79"/>
      <c r="L5" s="79"/>
      <c r="M5" s="63"/>
      <c r="N5" s="66"/>
      <c r="O5" s="45"/>
      <c r="P5" s="46"/>
      <c r="Q5" s="44"/>
      <c r="R5" s="45"/>
      <c r="S5" s="67"/>
      <c r="T5" s="68"/>
      <c r="U5" s="69"/>
      <c r="V5" s="93" t="s">
        <v>99</v>
      </c>
      <c r="W5" s="93" t="s">
        <v>101</v>
      </c>
      <c r="X5" s="93" t="s">
        <v>100</v>
      </c>
      <c r="Y5" s="93" t="s">
        <v>102</v>
      </c>
    </row>
    <row r="6" spans="1:26" ht="30.75" thickBot="1">
      <c r="A6" s="37" t="s">
        <v>121</v>
      </c>
      <c r="B6" s="38">
        <v>1856.4</v>
      </c>
      <c r="C6" s="39">
        <v>3326</v>
      </c>
      <c r="D6" s="39">
        <v>477</v>
      </c>
      <c r="E6" s="39">
        <v>203</v>
      </c>
      <c r="F6" s="39">
        <v>480</v>
      </c>
      <c r="G6" s="39">
        <v>3512.88</v>
      </c>
      <c r="H6" s="39">
        <v>0</v>
      </c>
      <c r="I6" s="39">
        <f>V9</f>
        <v>262.08</v>
      </c>
      <c r="J6" s="39">
        <f>W9</f>
        <v>1026.72</v>
      </c>
      <c r="K6" s="39">
        <f>X9</f>
        <v>642.91199999999992</v>
      </c>
      <c r="L6" s="39">
        <f>Y9</f>
        <v>393.12</v>
      </c>
      <c r="M6" s="39">
        <v>2948.4</v>
      </c>
      <c r="N6" s="39">
        <v>1081.08</v>
      </c>
      <c r="O6" s="40"/>
      <c r="P6" s="40"/>
      <c r="Q6" s="41"/>
      <c r="R6" s="40"/>
      <c r="S6" s="58"/>
      <c r="T6" s="60">
        <v>62</v>
      </c>
      <c r="U6" s="71"/>
      <c r="V6" s="47">
        <v>93.7</v>
      </c>
      <c r="W6" s="47">
        <v>469.2</v>
      </c>
      <c r="X6" s="47">
        <v>303.60000000000002</v>
      </c>
      <c r="Y6" s="47">
        <v>109.99</v>
      </c>
      <c r="Z6" s="87" t="s">
        <v>68</v>
      </c>
    </row>
    <row r="7" spans="1:26" ht="29.25" customHeight="1">
      <c r="A7" s="91" t="s">
        <v>43</v>
      </c>
      <c r="B7" s="21">
        <f>$B$6</f>
        <v>1856.4</v>
      </c>
      <c r="C7" s="21"/>
      <c r="D7" s="35"/>
      <c r="E7" s="35"/>
      <c r="F7" s="35"/>
      <c r="G7" s="35"/>
      <c r="H7" s="35"/>
      <c r="I7" s="21">
        <f>$I$6</f>
        <v>262.08</v>
      </c>
      <c r="J7" s="21"/>
      <c r="K7" s="21"/>
      <c r="L7" s="21"/>
      <c r="M7" s="21"/>
      <c r="N7" s="35"/>
      <c r="O7" s="36">
        <f>SUM(B7:N7)</f>
        <v>2118.48</v>
      </c>
      <c r="P7" s="49">
        <v>1.2</v>
      </c>
      <c r="Q7" s="263">
        <v>1600</v>
      </c>
      <c r="R7" s="36">
        <f>P7*$Q$7</f>
        <v>1920</v>
      </c>
      <c r="S7" s="92">
        <f>O7+R7</f>
        <v>4038.48</v>
      </c>
      <c r="T7" s="61">
        <f>S7/$T$6</f>
        <v>65.136774193548391</v>
      </c>
      <c r="U7" s="74"/>
      <c r="V7" s="2">
        <v>218.4</v>
      </c>
      <c r="W7" s="2">
        <v>855.6</v>
      </c>
      <c r="X7" s="2">
        <v>535.76</v>
      </c>
      <c r="Y7" s="2">
        <v>327.60000000000002</v>
      </c>
      <c r="Z7" s="88" t="s">
        <v>69</v>
      </c>
    </row>
    <row r="8" spans="1:26" ht="34.5" customHeight="1">
      <c r="A8" s="57" t="s">
        <v>44</v>
      </c>
      <c r="B8" s="20">
        <f t="shared" ref="B8:B17" si="0">$B$6</f>
        <v>1856.4</v>
      </c>
      <c r="C8" s="34"/>
      <c r="D8" s="16"/>
      <c r="E8" s="16"/>
      <c r="F8" s="16"/>
      <c r="G8" s="16"/>
      <c r="H8" s="16"/>
      <c r="I8" s="20">
        <f t="shared" ref="I8:I17" si="1">$I$6</f>
        <v>262.08</v>
      </c>
      <c r="J8" s="20">
        <f t="shared" ref="J8:J17" si="2">$J$6</f>
        <v>1026.72</v>
      </c>
      <c r="K8" s="20">
        <f t="shared" ref="K8:K17" si="3">$K$6</f>
        <v>642.91199999999992</v>
      </c>
      <c r="L8" s="20">
        <f t="shared" ref="L8:L17" si="4">$L$6</f>
        <v>393.12</v>
      </c>
      <c r="M8" s="20"/>
      <c r="N8" s="16"/>
      <c r="O8" s="18">
        <f t="shared" ref="O8:O11" si="5">SUM(B8:N8)</f>
        <v>4181.232</v>
      </c>
      <c r="P8" s="49">
        <v>2.2000000000000002</v>
      </c>
      <c r="Q8" s="263"/>
      <c r="R8" s="18">
        <f t="shared" ref="R8:R17" si="6">P8*$Q$7</f>
        <v>3520.0000000000005</v>
      </c>
      <c r="S8" s="76">
        <f t="shared" ref="S8:S17" si="7">O8+R8</f>
        <v>7701.232</v>
      </c>
      <c r="T8" s="61">
        <f t="shared" ref="T8:T17" si="8">S8/$T$6</f>
        <v>124.21341935483871</v>
      </c>
      <c r="U8" s="70"/>
      <c r="V8" s="2">
        <v>1.2</v>
      </c>
      <c r="W8" s="2">
        <v>1.2</v>
      </c>
      <c r="X8" s="2">
        <v>1.2</v>
      </c>
      <c r="Y8" s="2">
        <v>1.2</v>
      </c>
      <c r="Z8" s="73" t="s">
        <v>70</v>
      </c>
    </row>
    <row r="9" spans="1:26" ht="32.25" customHeight="1">
      <c r="A9" s="57" t="s">
        <v>46</v>
      </c>
      <c r="B9" s="20">
        <f t="shared" si="0"/>
        <v>1856.4</v>
      </c>
      <c r="C9" s="34"/>
      <c r="D9" s="16"/>
      <c r="E9" s="16"/>
      <c r="F9" s="16">
        <f>$F$6</f>
        <v>480</v>
      </c>
      <c r="G9" s="16"/>
      <c r="H9" s="16">
        <f>$H$6</f>
        <v>0</v>
      </c>
      <c r="I9" s="20">
        <f t="shared" si="1"/>
        <v>262.08</v>
      </c>
      <c r="J9" s="20">
        <f t="shared" si="2"/>
        <v>1026.72</v>
      </c>
      <c r="K9" s="20">
        <f t="shared" si="3"/>
        <v>642.91199999999992</v>
      </c>
      <c r="L9" s="20">
        <f t="shared" si="4"/>
        <v>393.12</v>
      </c>
      <c r="M9" s="20"/>
      <c r="N9" s="16"/>
      <c r="O9" s="18">
        <f t="shared" si="5"/>
        <v>4661.232</v>
      </c>
      <c r="P9" s="49">
        <v>2.9</v>
      </c>
      <c r="Q9" s="263"/>
      <c r="R9" s="18">
        <f t="shared" si="6"/>
        <v>4640</v>
      </c>
      <c r="S9" s="76">
        <f t="shared" si="7"/>
        <v>9301.232</v>
      </c>
      <c r="T9" s="61">
        <f t="shared" si="8"/>
        <v>150.01987096774192</v>
      </c>
      <c r="V9" s="86">
        <f>V7*V8</f>
        <v>262.08</v>
      </c>
      <c r="W9" s="86">
        <f>W7*W8</f>
        <v>1026.72</v>
      </c>
      <c r="X9" s="86">
        <f>X7*X8</f>
        <v>642.91199999999992</v>
      </c>
      <c r="Y9" s="86">
        <f>Y7*Y8</f>
        <v>393.12</v>
      </c>
      <c r="Z9" s="73" t="s">
        <v>60</v>
      </c>
    </row>
    <row r="10" spans="1:26" ht="24.95" customHeight="1">
      <c r="A10" s="57" t="s">
        <v>47</v>
      </c>
      <c r="B10" s="20">
        <f t="shared" si="0"/>
        <v>1856.4</v>
      </c>
      <c r="C10" s="34"/>
      <c r="D10" s="16"/>
      <c r="E10" s="16"/>
      <c r="F10" s="16"/>
      <c r="G10" s="16"/>
      <c r="H10" s="16">
        <f t="shared" ref="H10:H17" si="9">$H$6</f>
        <v>0</v>
      </c>
      <c r="I10" s="20">
        <f t="shared" si="1"/>
        <v>262.08</v>
      </c>
      <c r="J10" s="20">
        <f t="shared" si="2"/>
        <v>1026.72</v>
      </c>
      <c r="K10" s="20">
        <f t="shared" si="3"/>
        <v>642.91199999999992</v>
      </c>
      <c r="L10" s="20">
        <f t="shared" si="4"/>
        <v>393.12</v>
      </c>
      <c r="M10" s="20"/>
      <c r="N10" s="16"/>
      <c r="O10" s="18">
        <f t="shared" si="5"/>
        <v>4181.232</v>
      </c>
      <c r="P10" s="50">
        <v>2.2000000000000002</v>
      </c>
      <c r="Q10" s="263"/>
      <c r="R10" s="18">
        <f t="shared" si="6"/>
        <v>3520.0000000000005</v>
      </c>
      <c r="S10" s="76">
        <f t="shared" si="7"/>
        <v>7701.232</v>
      </c>
      <c r="T10" s="61">
        <f t="shared" si="8"/>
        <v>124.21341935483871</v>
      </c>
      <c r="U10" s="74" t="s">
        <v>61</v>
      </c>
      <c r="V10" s="2">
        <v>1.4</v>
      </c>
      <c r="W10" s="2">
        <v>1.4</v>
      </c>
      <c r="X10" s="2">
        <v>1.4</v>
      </c>
      <c r="Y10" s="2">
        <v>1.4</v>
      </c>
      <c r="Z10" s="48" t="s">
        <v>63</v>
      </c>
    </row>
    <row r="11" spans="1:26" ht="31.5" customHeight="1">
      <c r="A11" s="17" t="s">
        <v>48</v>
      </c>
      <c r="B11" s="20">
        <f t="shared" si="0"/>
        <v>1856.4</v>
      </c>
      <c r="C11" s="34"/>
      <c r="D11" s="16"/>
      <c r="E11" s="16"/>
      <c r="F11" s="47">
        <f>$F$6</f>
        <v>480</v>
      </c>
      <c r="G11" s="16">
        <f>$G$6</f>
        <v>3512.88</v>
      </c>
      <c r="H11" s="16">
        <f t="shared" si="9"/>
        <v>0</v>
      </c>
      <c r="I11" s="20">
        <f t="shared" si="1"/>
        <v>262.08</v>
      </c>
      <c r="J11" s="20">
        <f t="shared" si="2"/>
        <v>1026.72</v>
      </c>
      <c r="K11" s="20">
        <f t="shared" si="3"/>
        <v>642.91199999999992</v>
      </c>
      <c r="L11" s="20">
        <f t="shared" si="4"/>
        <v>393.12</v>
      </c>
      <c r="M11" s="20"/>
      <c r="N11" s="16"/>
      <c r="O11" s="18">
        <f t="shared" si="5"/>
        <v>8174.112000000001</v>
      </c>
      <c r="P11" s="51">
        <v>3.4</v>
      </c>
      <c r="Q11" s="263"/>
      <c r="R11" s="18">
        <f t="shared" si="6"/>
        <v>5440</v>
      </c>
      <c r="S11" s="59">
        <f t="shared" si="7"/>
        <v>13614.112000000001</v>
      </c>
      <c r="T11" s="20">
        <f t="shared" si="8"/>
        <v>219.58245161290324</v>
      </c>
      <c r="V11" s="2"/>
      <c r="W11" s="2"/>
      <c r="X11" s="2"/>
      <c r="Y11" s="2"/>
      <c r="Z11" s="73"/>
    </row>
    <row r="12" spans="1:26" ht="35.25" customHeight="1" thickBot="1">
      <c r="A12" s="89" t="s">
        <v>45</v>
      </c>
      <c r="B12" s="20">
        <f t="shared" si="0"/>
        <v>1856.4</v>
      </c>
      <c r="C12" s="34"/>
      <c r="D12" s="20"/>
      <c r="E12" s="16">
        <f>$E$6</f>
        <v>203</v>
      </c>
      <c r="F12" s="16"/>
      <c r="G12" s="16"/>
      <c r="H12" s="16">
        <f t="shared" si="9"/>
        <v>0</v>
      </c>
      <c r="I12" s="20">
        <f t="shared" si="1"/>
        <v>262.08</v>
      </c>
      <c r="J12" s="20">
        <f t="shared" si="2"/>
        <v>1026.72</v>
      </c>
      <c r="K12" s="20">
        <f t="shared" si="3"/>
        <v>642.91199999999992</v>
      </c>
      <c r="L12" s="20">
        <f t="shared" si="4"/>
        <v>393.12</v>
      </c>
      <c r="M12" s="20"/>
      <c r="N12" s="16"/>
      <c r="O12" s="18">
        <f>SUM(B12:N12)</f>
        <v>4384.232</v>
      </c>
      <c r="P12" s="52">
        <v>2.7</v>
      </c>
      <c r="Q12" s="263"/>
      <c r="R12" s="18">
        <f t="shared" si="6"/>
        <v>4320</v>
      </c>
      <c r="S12" s="59">
        <f t="shared" si="7"/>
        <v>8704.232</v>
      </c>
      <c r="T12" s="20">
        <f t="shared" si="8"/>
        <v>140.39083870967741</v>
      </c>
      <c r="V12" s="72">
        <f>V9*V10</f>
        <v>366.91199999999998</v>
      </c>
      <c r="W12" s="72">
        <f>W9*W10</f>
        <v>1437.4079999999999</v>
      </c>
      <c r="X12" s="72">
        <f>X9*X10</f>
        <v>900.07679999999982</v>
      </c>
      <c r="Y12" s="72">
        <f>Y9*Y10</f>
        <v>550.36799999999994</v>
      </c>
      <c r="Z12" s="73" t="s">
        <v>62</v>
      </c>
    </row>
    <row r="13" spans="1:26" ht="24.95" customHeight="1" thickBot="1">
      <c r="A13" s="19" t="s">
        <v>49</v>
      </c>
      <c r="B13" s="20">
        <f t="shared" si="0"/>
        <v>1856.4</v>
      </c>
      <c r="C13" s="34">
        <f>$C$6</f>
        <v>3326</v>
      </c>
      <c r="D13" s="15"/>
      <c r="E13" s="15"/>
      <c r="F13" s="47">
        <f>$F$6</f>
        <v>480</v>
      </c>
      <c r="G13" s="15"/>
      <c r="H13" s="16">
        <f t="shared" si="9"/>
        <v>0</v>
      </c>
      <c r="I13" s="20">
        <f t="shared" si="1"/>
        <v>262.08</v>
      </c>
      <c r="J13" s="20">
        <f t="shared" si="2"/>
        <v>1026.72</v>
      </c>
      <c r="K13" s="20">
        <f t="shared" si="3"/>
        <v>642.91199999999992</v>
      </c>
      <c r="L13" s="20">
        <f t="shared" si="4"/>
        <v>393.12</v>
      </c>
      <c r="M13" s="20">
        <f>$M$6</f>
        <v>2948.4</v>
      </c>
      <c r="N13" s="47">
        <f>$N$6</f>
        <v>1081.08</v>
      </c>
      <c r="O13" s="18">
        <f t="shared" ref="O13:O16" si="10">SUM(B13:N13)</f>
        <v>12016.712</v>
      </c>
      <c r="P13" s="52">
        <v>5.2</v>
      </c>
      <c r="Q13" s="263"/>
      <c r="R13" s="18">
        <f t="shared" si="6"/>
        <v>8320</v>
      </c>
      <c r="S13" s="59">
        <f t="shared" si="7"/>
        <v>20336.712</v>
      </c>
      <c r="T13" s="20">
        <f t="shared" si="8"/>
        <v>328.01148387096771</v>
      </c>
      <c r="Z13" s="70"/>
    </row>
    <row r="14" spans="1:26" ht="24.95" customHeight="1" thickBot="1">
      <c r="A14" s="19" t="s">
        <v>50</v>
      </c>
      <c r="B14" s="20">
        <f t="shared" si="0"/>
        <v>1856.4</v>
      </c>
      <c r="C14" s="34"/>
      <c r="D14" s="4"/>
      <c r="E14" s="4"/>
      <c r="F14" s="4"/>
      <c r="G14" s="4"/>
      <c r="H14" s="16">
        <f t="shared" si="9"/>
        <v>0</v>
      </c>
      <c r="I14" s="20">
        <f t="shared" si="1"/>
        <v>262.08</v>
      </c>
      <c r="J14" s="20">
        <f t="shared" si="2"/>
        <v>1026.72</v>
      </c>
      <c r="K14" s="20">
        <f t="shared" si="3"/>
        <v>642.91199999999992</v>
      </c>
      <c r="L14" s="20">
        <f t="shared" si="4"/>
        <v>393.12</v>
      </c>
      <c r="M14" s="4"/>
      <c r="N14" s="4"/>
      <c r="O14" s="18">
        <f t="shared" si="10"/>
        <v>4181.232</v>
      </c>
      <c r="P14" s="52">
        <v>2.2000000000000002</v>
      </c>
      <c r="Q14" s="263"/>
      <c r="R14" s="18">
        <f t="shared" si="6"/>
        <v>3520.0000000000005</v>
      </c>
      <c r="S14" s="59">
        <f t="shared" si="7"/>
        <v>7701.232</v>
      </c>
      <c r="T14" s="20">
        <f t="shared" si="8"/>
        <v>124.21341935483871</v>
      </c>
    </row>
    <row r="15" spans="1:26" ht="24.95" customHeight="1" thickBot="1">
      <c r="A15" s="19" t="s">
        <v>51</v>
      </c>
      <c r="B15" s="20">
        <f t="shared" si="0"/>
        <v>1856.4</v>
      </c>
      <c r="C15" s="34"/>
      <c r="D15" s="4"/>
      <c r="E15" s="4"/>
      <c r="F15" s="16">
        <f>$F$6</f>
        <v>480</v>
      </c>
      <c r="G15" s="16">
        <f>$G$6</f>
        <v>3512.88</v>
      </c>
      <c r="H15" s="16">
        <f t="shared" si="9"/>
        <v>0</v>
      </c>
      <c r="I15" s="20">
        <f t="shared" si="1"/>
        <v>262.08</v>
      </c>
      <c r="J15" s="20">
        <f t="shared" si="2"/>
        <v>1026.72</v>
      </c>
      <c r="K15" s="20">
        <f t="shared" si="3"/>
        <v>642.91199999999992</v>
      </c>
      <c r="L15" s="20">
        <f t="shared" si="4"/>
        <v>393.12</v>
      </c>
      <c r="M15" s="4"/>
      <c r="N15" s="4"/>
      <c r="O15" s="18">
        <f t="shared" si="10"/>
        <v>8174.112000000001</v>
      </c>
      <c r="P15" s="52">
        <v>3.4</v>
      </c>
      <c r="Q15" s="263"/>
      <c r="R15" s="18">
        <f t="shared" si="6"/>
        <v>5440</v>
      </c>
      <c r="S15" s="59">
        <f t="shared" si="7"/>
        <v>13614.112000000001</v>
      </c>
      <c r="T15" s="20">
        <f t="shared" si="8"/>
        <v>219.58245161290324</v>
      </c>
    </row>
    <row r="16" spans="1:26" ht="24.95" customHeight="1" thickBot="1">
      <c r="A16" s="19" t="s">
        <v>52</v>
      </c>
      <c r="B16" s="20">
        <f t="shared" si="0"/>
        <v>1856.4</v>
      </c>
      <c r="C16" s="34"/>
      <c r="D16" s="4"/>
      <c r="E16" s="4"/>
      <c r="F16" s="4"/>
      <c r="G16" s="4"/>
      <c r="H16" s="16">
        <f t="shared" si="9"/>
        <v>0</v>
      </c>
      <c r="I16" s="20">
        <f t="shared" si="1"/>
        <v>262.08</v>
      </c>
      <c r="J16" s="20">
        <f t="shared" si="2"/>
        <v>1026.72</v>
      </c>
      <c r="K16" s="20">
        <f t="shared" si="3"/>
        <v>642.91199999999992</v>
      </c>
      <c r="L16" s="20">
        <f t="shared" si="4"/>
        <v>393.12</v>
      </c>
      <c r="M16" s="4"/>
      <c r="N16" s="4"/>
      <c r="O16" s="18">
        <f t="shared" si="10"/>
        <v>4181.232</v>
      </c>
      <c r="P16" s="52">
        <v>2.2000000000000002</v>
      </c>
      <c r="Q16" s="263"/>
      <c r="R16" s="18">
        <f t="shared" si="6"/>
        <v>3520.0000000000005</v>
      </c>
      <c r="S16" s="59">
        <f t="shared" si="7"/>
        <v>7701.232</v>
      </c>
      <c r="T16" s="20">
        <f t="shared" si="8"/>
        <v>124.21341935483871</v>
      </c>
    </row>
    <row r="17" spans="1:23" ht="24.95" customHeight="1" thickBot="1">
      <c r="A17" s="19" t="s">
        <v>53</v>
      </c>
      <c r="B17" s="20">
        <f t="shared" si="0"/>
        <v>1856.4</v>
      </c>
      <c r="C17" s="34">
        <f>$C$6</f>
        <v>3326</v>
      </c>
      <c r="D17" s="16">
        <f>$D$6</f>
        <v>477</v>
      </c>
      <c r="E17" s="16">
        <f>$E$6</f>
        <v>203</v>
      </c>
      <c r="F17" s="4"/>
      <c r="G17" s="4"/>
      <c r="H17" s="16">
        <f t="shared" si="9"/>
        <v>0</v>
      </c>
      <c r="I17" s="20">
        <f t="shared" si="1"/>
        <v>262.08</v>
      </c>
      <c r="J17" s="20">
        <f t="shared" si="2"/>
        <v>1026.72</v>
      </c>
      <c r="K17" s="20">
        <f t="shared" si="3"/>
        <v>642.91199999999992</v>
      </c>
      <c r="L17" s="20">
        <f t="shared" si="4"/>
        <v>393.12</v>
      </c>
      <c r="M17" s="4"/>
      <c r="N17" s="16"/>
      <c r="O17" s="18">
        <f>SUM(B17:N17)</f>
        <v>8187.232</v>
      </c>
      <c r="P17" s="52">
        <v>4.2</v>
      </c>
      <c r="Q17" s="264"/>
      <c r="R17" s="18">
        <f t="shared" si="6"/>
        <v>6720</v>
      </c>
      <c r="S17" s="59">
        <f t="shared" si="7"/>
        <v>14907.232</v>
      </c>
      <c r="T17" s="20">
        <f t="shared" si="8"/>
        <v>240.43922580645162</v>
      </c>
    </row>
    <row r="18" spans="1:23" ht="24.95" customHeight="1" thickBot="1">
      <c r="A18" s="25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P18" s="29"/>
      <c r="Q18" s="27"/>
      <c r="R18" s="27"/>
      <c r="S18" s="27"/>
      <c r="T18" s="27"/>
    </row>
    <row r="19" spans="1:23" ht="50.25" customHeight="1" thickBot="1">
      <c r="A19" s="30" t="s">
        <v>122</v>
      </c>
      <c r="B19" s="31">
        <v>1.1000000000000001</v>
      </c>
      <c r="C19" s="31">
        <v>1.1000000000000001</v>
      </c>
      <c r="D19" s="31">
        <v>1.1000000000000001</v>
      </c>
      <c r="E19" s="31">
        <v>1.1000000000000001</v>
      </c>
      <c r="F19" s="31">
        <v>1.1000000000000001</v>
      </c>
      <c r="G19" s="31">
        <v>1.1000000000000001</v>
      </c>
      <c r="H19" s="31">
        <v>1.1000000000000001</v>
      </c>
      <c r="I19" s="31">
        <v>1.1000000000000001</v>
      </c>
      <c r="J19" s="31">
        <v>1.1000000000000001</v>
      </c>
      <c r="K19" s="31">
        <v>1.1000000000000001</v>
      </c>
      <c r="L19" s="31">
        <v>1.1000000000000001</v>
      </c>
      <c r="M19" s="31">
        <v>1.1000000000000001</v>
      </c>
      <c r="N19" s="31">
        <v>1.1000000000000001</v>
      </c>
      <c r="O19" s="31"/>
      <c r="P19" s="32"/>
      <c r="Q19" s="31"/>
      <c r="R19" s="31"/>
      <c r="S19" s="33"/>
      <c r="T19" s="27"/>
    </row>
    <row r="20" spans="1:23" ht="24.95" customHeight="1">
      <c r="A20" s="25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8"/>
      <c r="O20" s="27"/>
      <c r="P20" s="29"/>
      <c r="Q20" s="27"/>
      <c r="R20" s="27"/>
      <c r="S20" s="27"/>
      <c r="T20" s="27"/>
    </row>
    <row r="21" spans="1:23" ht="24" thickBot="1">
      <c r="A21" s="24" t="s">
        <v>120</v>
      </c>
    </row>
    <row r="22" spans="1:23" ht="15.75" customHeight="1" thickBot="1">
      <c r="A22" s="277" t="s">
        <v>40</v>
      </c>
      <c r="B22" s="22" t="s">
        <v>54</v>
      </c>
      <c r="C22" s="23"/>
      <c r="D22" s="279" t="s">
        <v>41</v>
      </c>
      <c r="E22" s="279"/>
      <c r="F22" s="279"/>
      <c r="G22" s="279"/>
      <c r="H22" s="279"/>
      <c r="I22" s="279" t="s">
        <v>42</v>
      </c>
      <c r="J22" s="279"/>
      <c r="K22" s="279"/>
      <c r="L22" s="279"/>
      <c r="M22" s="273" t="s">
        <v>117</v>
      </c>
      <c r="N22" s="280" t="s">
        <v>103</v>
      </c>
      <c r="O22" s="269" t="s">
        <v>109</v>
      </c>
      <c r="P22" s="271" t="s">
        <v>110</v>
      </c>
      <c r="Q22" s="273" t="s">
        <v>111</v>
      </c>
      <c r="R22" s="269" t="s">
        <v>112</v>
      </c>
      <c r="S22" s="274" t="s">
        <v>113</v>
      </c>
      <c r="T22" s="276" t="s">
        <v>114</v>
      </c>
      <c r="U22" s="266" t="s">
        <v>55</v>
      </c>
      <c r="V22" s="267"/>
      <c r="W22" s="268"/>
    </row>
    <row r="23" spans="1:23" ht="43.5" customHeight="1" thickBot="1">
      <c r="A23" s="278"/>
      <c r="B23" s="145" t="s">
        <v>116</v>
      </c>
      <c r="C23" s="146" t="s">
        <v>115</v>
      </c>
      <c r="D23" s="147" t="s">
        <v>106</v>
      </c>
      <c r="E23" s="148" t="s">
        <v>107</v>
      </c>
      <c r="F23" s="146" t="s">
        <v>105</v>
      </c>
      <c r="G23" s="150" t="s">
        <v>118</v>
      </c>
      <c r="H23" s="149" t="s">
        <v>104</v>
      </c>
      <c r="I23" s="146" t="s">
        <v>99</v>
      </c>
      <c r="J23" s="148" t="s">
        <v>101</v>
      </c>
      <c r="K23" s="148" t="s">
        <v>100</v>
      </c>
      <c r="L23" s="148" t="s">
        <v>102</v>
      </c>
      <c r="M23" s="273"/>
      <c r="N23" s="280"/>
      <c r="O23" s="270"/>
      <c r="P23" s="272"/>
      <c r="Q23" s="273"/>
      <c r="R23" s="270"/>
      <c r="S23" s="275"/>
      <c r="T23" s="276"/>
      <c r="U23" s="42" t="s">
        <v>56</v>
      </c>
      <c r="V23" s="42" t="s">
        <v>57</v>
      </c>
      <c r="W23" s="43" t="s">
        <v>58</v>
      </c>
    </row>
    <row r="24" spans="1:23" ht="25.5" customHeight="1">
      <c r="A24" s="57" t="s">
        <v>43</v>
      </c>
      <c r="B24" s="20">
        <f>B6*$B$19</f>
        <v>2042.0400000000002</v>
      </c>
      <c r="C24" s="20"/>
      <c r="D24" s="20"/>
      <c r="E24" s="20"/>
      <c r="F24" s="20"/>
      <c r="G24" s="20"/>
      <c r="H24" s="20">
        <f>H7*$H$19</f>
        <v>0</v>
      </c>
      <c r="I24" s="20">
        <f>$I$6*$I$19</f>
        <v>288.28800000000001</v>
      </c>
      <c r="J24" s="20">
        <f>J7*$J$19</f>
        <v>0</v>
      </c>
      <c r="K24" s="20">
        <f>K7*$K$19</f>
        <v>0</v>
      </c>
      <c r="L24" s="20">
        <f>L7*$L$19</f>
        <v>0</v>
      </c>
      <c r="M24" s="20">
        <f>M7*$M$19</f>
        <v>0</v>
      </c>
      <c r="N24" s="20">
        <f>N7*$N$19</f>
        <v>0</v>
      </c>
      <c r="O24" s="18">
        <f>SUM(B24:N24)</f>
        <v>2330.3280000000004</v>
      </c>
      <c r="P24" s="53">
        <v>1.2</v>
      </c>
      <c r="Q24" s="265">
        <v>1600</v>
      </c>
      <c r="R24" s="18">
        <f>P24*$Q$24</f>
        <v>1920</v>
      </c>
      <c r="S24" s="151">
        <f>O24+R24</f>
        <v>4250.3280000000004</v>
      </c>
      <c r="T24" s="61">
        <f t="shared" ref="T24:T34" si="11">S24/$T$6</f>
        <v>68.553677419354841</v>
      </c>
      <c r="U24" s="20">
        <f>O24-O7</f>
        <v>211.84800000000041</v>
      </c>
      <c r="V24" s="20">
        <f>R24-R7</f>
        <v>0</v>
      </c>
      <c r="W24" s="20">
        <f>S24-S7</f>
        <v>211.84800000000041</v>
      </c>
    </row>
    <row r="25" spans="1:23" ht="24.95" customHeight="1">
      <c r="A25" s="57" t="s">
        <v>44</v>
      </c>
      <c r="B25" s="20">
        <f>B8*$B$19</f>
        <v>2042.0400000000002</v>
      </c>
      <c r="C25" s="20"/>
      <c r="D25" s="20"/>
      <c r="E25" s="20"/>
      <c r="F25" s="20"/>
      <c r="G25" s="20"/>
      <c r="H25" s="20">
        <f t="shared" ref="H25" si="12">H8*$H$19</f>
        <v>0</v>
      </c>
      <c r="I25" s="20">
        <f t="shared" ref="I25:I34" si="13">$I$6*$I$19</f>
        <v>288.28800000000001</v>
      </c>
      <c r="J25" s="20">
        <f t="shared" ref="J25:J33" si="14">J8*$J$19</f>
        <v>1129.3920000000001</v>
      </c>
      <c r="K25" s="20">
        <f t="shared" ref="K25:K34" si="15">K8*$K$19</f>
        <v>707.20319999999992</v>
      </c>
      <c r="L25" s="20">
        <f t="shared" ref="L25:L34" si="16">L8*$L$19</f>
        <v>432.43200000000002</v>
      </c>
      <c r="M25" s="20">
        <f t="shared" ref="M25:M34" si="17">M8*$M$19</f>
        <v>0</v>
      </c>
      <c r="N25" s="20">
        <f t="shared" ref="N25:N34" si="18">N8*$N$19</f>
        <v>0</v>
      </c>
      <c r="O25" s="18">
        <f t="shared" ref="O25:O28" si="19">SUM(B25:N25)</f>
        <v>4599.3552</v>
      </c>
      <c r="P25" s="53">
        <v>2.2000000000000002</v>
      </c>
      <c r="Q25" s="263"/>
      <c r="R25" s="18">
        <f t="shared" ref="R25:R34" si="20">P25*$Q$24</f>
        <v>3520.0000000000005</v>
      </c>
      <c r="S25" s="151">
        <f t="shared" ref="S25:S34" si="21">O25+R25</f>
        <v>8119.3552</v>
      </c>
      <c r="T25" s="61">
        <f t="shared" si="11"/>
        <v>130.95734193548387</v>
      </c>
      <c r="U25" s="20">
        <f t="shared" ref="U25:U34" si="22">O25-O8</f>
        <v>418.1232</v>
      </c>
      <c r="V25" s="20">
        <f t="shared" ref="V25:V34" si="23">R25-R8</f>
        <v>0</v>
      </c>
      <c r="W25" s="20">
        <f t="shared" ref="W25:W34" si="24">S25-S8</f>
        <v>418.1232</v>
      </c>
    </row>
    <row r="26" spans="1:23" ht="24.95" customHeight="1">
      <c r="A26" s="57" t="s">
        <v>46</v>
      </c>
      <c r="B26" s="20">
        <f t="shared" ref="B26:B34" si="25">B9*$B$19</f>
        <v>2042.0400000000002</v>
      </c>
      <c r="C26" s="20"/>
      <c r="D26" s="20"/>
      <c r="E26" s="20"/>
      <c r="F26" s="20">
        <f>F6*F19</f>
        <v>528</v>
      </c>
      <c r="G26" s="20"/>
      <c r="H26" s="20">
        <f>$H$19*$H$6</f>
        <v>0</v>
      </c>
      <c r="I26" s="20">
        <f t="shared" si="13"/>
        <v>288.28800000000001</v>
      </c>
      <c r="J26" s="20">
        <f>$J$6*$J$19</f>
        <v>1129.3920000000001</v>
      </c>
      <c r="K26" s="20">
        <f t="shared" si="15"/>
        <v>707.20319999999992</v>
      </c>
      <c r="L26" s="20">
        <f t="shared" si="16"/>
        <v>432.43200000000002</v>
      </c>
      <c r="M26" s="20">
        <f t="shared" si="17"/>
        <v>0</v>
      </c>
      <c r="N26" s="20">
        <f t="shared" si="18"/>
        <v>0</v>
      </c>
      <c r="O26" s="18">
        <f t="shared" si="19"/>
        <v>5127.3552</v>
      </c>
      <c r="P26" s="53">
        <v>2.9</v>
      </c>
      <c r="Q26" s="263"/>
      <c r="R26" s="18">
        <f t="shared" si="20"/>
        <v>4640</v>
      </c>
      <c r="S26" s="151">
        <f>O26+R26</f>
        <v>9767.3552</v>
      </c>
      <c r="T26" s="61">
        <f t="shared" si="11"/>
        <v>157.5379870967742</v>
      </c>
      <c r="U26" s="20">
        <f t="shared" si="22"/>
        <v>466.1232</v>
      </c>
      <c r="V26" s="20">
        <f t="shared" si="23"/>
        <v>0</v>
      </c>
      <c r="W26" s="20">
        <f t="shared" si="24"/>
        <v>466.1232</v>
      </c>
    </row>
    <row r="27" spans="1:23" ht="24.95" customHeight="1">
      <c r="A27" s="57" t="s">
        <v>47</v>
      </c>
      <c r="B27" s="20">
        <f t="shared" si="25"/>
        <v>2042.0400000000002</v>
      </c>
      <c r="C27" s="20"/>
      <c r="D27" s="20"/>
      <c r="E27" s="20"/>
      <c r="F27" s="20"/>
      <c r="G27" s="20"/>
      <c r="H27" s="20">
        <f t="shared" ref="H27:H34" si="26">$H$19*$H$6</f>
        <v>0</v>
      </c>
      <c r="I27" s="20">
        <f t="shared" si="13"/>
        <v>288.28800000000001</v>
      </c>
      <c r="J27" s="20">
        <f t="shared" si="14"/>
        <v>1129.3920000000001</v>
      </c>
      <c r="K27" s="20">
        <f t="shared" si="15"/>
        <v>707.20319999999992</v>
      </c>
      <c r="L27" s="20">
        <f t="shared" si="16"/>
        <v>432.43200000000002</v>
      </c>
      <c r="M27" s="20">
        <f t="shared" si="17"/>
        <v>0</v>
      </c>
      <c r="N27" s="20">
        <f t="shared" si="18"/>
        <v>0</v>
      </c>
      <c r="O27" s="18">
        <f t="shared" si="19"/>
        <v>4599.3552</v>
      </c>
      <c r="P27" s="54">
        <v>2.2000000000000002</v>
      </c>
      <c r="Q27" s="263"/>
      <c r="R27" s="18">
        <f t="shared" si="20"/>
        <v>3520.0000000000005</v>
      </c>
      <c r="S27" s="151">
        <f t="shared" si="21"/>
        <v>8119.3552</v>
      </c>
      <c r="T27" s="61">
        <f t="shared" si="11"/>
        <v>130.95734193548387</v>
      </c>
      <c r="U27" s="20">
        <f t="shared" si="22"/>
        <v>418.1232</v>
      </c>
      <c r="V27" s="20">
        <f t="shared" si="23"/>
        <v>0</v>
      </c>
      <c r="W27" s="20">
        <f t="shared" si="24"/>
        <v>418.1232</v>
      </c>
    </row>
    <row r="28" spans="1:23" ht="24.95" customHeight="1">
      <c r="A28" s="57" t="s">
        <v>48</v>
      </c>
      <c r="B28" s="20">
        <f t="shared" si="25"/>
        <v>2042.0400000000002</v>
      </c>
      <c r="C28" s="20"/>
      <c r="D28" s="20"/>
      <c r="E28" s="20"/>
      <c r="F28" s="20">
        <f>F6*F19</f>
        <v>528</v>
      </c>
      <c r="G28" s="20">
        <f>G6*G19</f>
        <v>3864.1680000000006</v>
      </c>
      <c r="H28" s="20">
        <f t="shared" si="26"/>
        <v>0</v>
      </c>
      <c r="I28" s="20">
        <f t="shared" si="13"/>
        <v>288.28800000000001</v>
      </c>
      <c r="J28" s="20">
        <f>$J$6*$J$19</f>
        <v>1129.3920000000001</v>
      </c>
      <c r="K28" s="20">
        <f t="shared" si="15"/>
        <v>707.20319999999992</v>
      </c>
      <c r="L28" s="20">
        <f t="shared" si="16"/>
        <v>432.43200000000002</v>
      </c>
      <c r="M28" s="20">
        <f t="shared" si="17"/>
        <v>0</v>
      </c>
      <c r="N28" s="20">
        <f t="shared" si="18"/>
        <v>0</v>
      </c>
      <c r="O28" s="18">
        <f t="shared" si="19"/>
        <v>8991.5232000000015</v>
      </c>
      <c r="P28" s="55">
        <v>3.4</v>
      </c>
      <c r="Q28" s="263"/>
      <c r="R28" s="18">
        <f t="shared" si="20"/>
        <v>5440</v>
      </c>
      <c r="S28" s="151">
        <f t="shared" si="21"/>
        <v>14431.523200000001</v>
      </c>
      <c r="T28" s="61">
        <f t="shared" si="11"/>
        <v>232.76650322580647</v>
      </c>
      <c r="U28" s="20">
        <f t="shared" si="22"/>
        <v>817.41120000000046</v>
      </c>
      <c r="V28" s="20">
        <f t="shared" si="23"/>
        <v>0</v>
      </c>
      <c r="W28" s="20">
        <f t="shared" si="24"/>
        <v>817.41120000000046</v>
      </c>
    </row>
    <row r="29" spans="1:23" ht="24.95" customHeight="1">
      <c r="A29" s="90" t="s">
        <v>45</v>
      </c>
      <c r="B29" s="20">
        <f t="shared" si="25"/>
        <v>2042.0400000000002</v>
      </c>
      <c r="C29" s="20"/>
      <c r="D29" s="20"/>
      <c r="E29" s="20">
        <f>E6*E19</f>
        <v>223.3</v>
      </c>
      <c r="F29" s="20"/>
      <c r="G29" s="20"/>
      <c r="H29" s="20">
        <f t="shared" si="26"/>
        <v>0</v>
      </c>
      <c r="I29" s="20">
        <f t="shared" si="13"/>
        <v>288.28800000000001</v>
      </c>
      <c r="J29" s="20">
        <f t="shared" si="14"/>
        <v>1129.3920000000001</v>
      </c>
      <c r="K29" s="20">
        <f t="shared" si="15"/>
        <v>707.20319999999992</v>
      </c>
      <c r="L29" s="20">
        <f t="shared" si="16"/>
        <v>432.43200000000002</v>
      </c>
      <c r="M29" s="20">
        <f t="shared" si="17"/>
        <v>0</v>
      </c>
      <c r="N29" s="20">
        <f t="shared" si="18"/>
        <v>0</v>
      </c>
      <c r="O29" s="18">
        <f>SUM(B29:N29)</f>
        <v>4822.6552000000001</v>
      </c>
      <c r="P29" s="56">
        <v>2.7</v>
      </c>
      <c r="Q29" s="263"/>
      <c r="R29" s="18">
        <f t="shared" si="20"/>
        <v>4320</v>
      </c>
      <c r="S29" s="152">
        <f t="shared" si="21"/>
        <v>9142.6552000000011</v>
      </c>
      <c r="T29" s="20">
        <f t="shared" si="11"/>
        <v>147.46218064516131</v>
      </c>
      <c r="U29" s="20">
        <f t="shared" si="22"/>
        <v>438.42320000000018</v>
      </c>
      <c r="V29" s="20">
        <f t="shared" si="23"/>
        <v>0</v>
      </c>
      <c r="W29" s="20">
        <f t="shared" si="24"/>
        <v>438.42320000000109</v>
      </c>
    </row>
    <row r="30" spans="1:23" ht="24.95" customHeight="1">
      <c r="A30" s="17" t="s">
        <v>49</v>
      </c>
      <c r="B30" s="20">
        <f t="shared" si="25"/>
        <v>2042.0400000000002</v>
      </c>
      <c r="C30" s="20">
        <f>$C$6*$C$19</f>
        <v>3658.6000000000004</v>
      </c>
      <c r="D30" s="20"/>
      <c r="E30" s="20"/>
      <c r="F30" s="20">
        <f>F6*F19</f>
        <v>528</v>
      </c>
      <c r="G30" s="20"/>
      <c r="H30" s="20">
        <f t="shared" si="26"/>
        <v>0</v>
      </c>
      <c r="I30" s="20">
        <f t="shared" si="13"/>
        <v>288.28800000000001</v>
      </c>
      <c r="J30" s="20">
        <f>$J$6*$J$19</f>
        <v>1129.3920000000001</v>
      </c>
      <c r="K30" s="20">
        <f t="shared" si="15"/>
        <v>707.20319999999992</v>
      </c>
      <c r="L30" s="20">
        <f t="shared" si="16"/>
        <v>432.43200000000002</v>
      </c>
      <c r="M30" s="20">
        <f t="shared" si="17"/>
        <v>3243.2400000000002</v>
      </c>
      <c r="N30" s="20">
        <f t="shared" si="18"/>
        <v>1189.1880000000001</v>
      </c>
      <c r="O30" s="18">
        <f t="shared" ref="O30:O34" si="27">SUM(B30:N30)</f>
        <v>13218.3832</v>
      </c>
      <c r="P30" s="56">
        <v>5.2</v>
      </c>
      <c r="Q30" s="263"/>
      <c r="R30" s="18">
        <f t="shared" si="20"/>
        <v>8320</v>
      </c>
      <c r="S30" s="152">
        <f t="shared" si="21"/>
        <v>21538.3832</v>
      </c>
      <c r="T30" s="20">
        <f t="shared" si="11"/>
        <v>347.39327741935483</v>
      </c>
      <c r="U30" s="20">
        <f t="shared" si="22"/>
        <v>1201.6712000000007</v>
      </c>
      <c r="V30" s="20">
        <f t="shared" si="23"/>
        <v>0</v>
      </c>
      <c r="W30" s="20">
        <f t="shared" si="24"/>
        <v>1201.6712000000007</v>
      </c>
    </row>
    <row r="31" spans="1:23" ht="24.95" customHeight="1">
      <c r="A31" s="17" t="s">
        <v>50</v>
      </c>
      <c r="B31" s="20">
        <f t="shared" si="25"/>
        <v>2042.0400000000002</v>
      </c>
      <c r="C31" s="20"/>
      <c r="D31" s="20"/>
      <c r="E31" s="20"/>
      <c r="F31" s="20"/>
      <c r="G31" s="20"/>
      <c r="H31" s="20">
        <f t="shared" si="26"/>
        <v>0</v>
      </c>
      <c r="I31" s="20">
        <f t="shared" si="13"/>
        <v>288.28800000000001</v>
      </c>
      <c r="J31" s="20">
        <f t="shared" si="14"/>
        <v>1129.3920000000001</v>
      </c>
      <c r="K31" s="20">
        <f t="shared" si="15"/>
        <v>707.20319999999992</v>
      </c>
      <c r="L31" s="20">
        <f t="shared" si="16"/>
        <v>432.43200000000002</v>
      </c>
      <c r="M31" s="20">
        <f t="shared" si="17"/>
        <v>0</v>
      </c>
      <c r="N31" s="20">
        <f t="shared" si="18"/>
        <v>0</v>
      </c>
      <c r="O31" s="18">
        <f t="shared" si="27"/>
        <v>4599.3552</v>
      </c>
      <c r="P31" s="56">
        <v>2.2000000000000002</v>
      </c>
      <c r="Q31" s="263"/>
      <c r="R31" s="18">
        <f t="shared" si="20"/>
        <v>3520.0000000000005</v>
      </c>
      <c r="S31" s="152">
        <f t="shared" si="21"/>
        <v>8119.3552</v>
      </c>
      <c r="T31" s="20">
        <f t="shared" si="11"/>
        <v>130.95734193548387</v>
      </c>
      <c r="U31" s="20">
        <f t="shared" si="22"/>
        <v>418.1232</v>
      </c>
      <c r="V31" s="20">
        <f t="shared" si="23"/>
        <v>0</v>
      </c>
      <c r="W31" s="20">
        <f t="shared" si="24"/>
        <v>418.1232</v>
      </c>
    </row>
    <row r="32" spans="1:23" ht="24.95" customHeight="1">
      <c r="A32" s="17" t="s">
        <v>51</v>
      </c>
      <c r="B32" s="20">
        <f t="shared" si="25"/>
        <v>2042.0400000000002</v>
      </c>
      <c r="C32" s="20"/>
      <c r="D32" s="20"/>
      <c r="E32" s="20"/>
      <c r="F32" s="20">
        <f>F19*F6</f>
        <v>528</v>
      </c>
      <c r="G32" s="20">
        <f>G19*G6</f>
        <v>3864.1680000000006</v>
      </c>
      <c r="H32" s="20">
        <f t="shared" si="26"/>
        <v>0</v>
      </c>
      <c r="I32" s="20">
        <f t="shared" si="13"/>
        <v>288.28800000000001</v>
      </c>
      <c r="J32" s="20">
        <f>$J$6*$J$19</f>
        <v>1129.3920000000001</v>
      </c>
      <c r="K32" s="20">
        <f t="shared" si="15"/>
        <v>707.20319999999992</v>
      </c>
      <c r="L32" s="20">
        <f t="shared" si="16"/>
        <v>432.43200000000002</v>
      </c>
      <c r="M32" s="20">
        <f t="shared" si="17"/>
        <v>0</v>
      </c>
      <c r="N32" s="20">
        <f t="shared" si="18"/>
        <v>0</v>
      </c>
      <c r="O32" s="18">
        <f t="shared" si="27"/>
        <v>8991.5232000000015</v>
      </c>
      <c r="P32" s="56">
        <v>3.4</v>
      </c>
      <c r="Q32" s="263"/>
      <c r="R32" s="18">
        <f t="shared" si="20"/>
        <v>5440</v>
      </c>
      <c r="S32" s="152">
        <f t="shared" si="21"/>
        <v>14431.523200000001</v>
      </c>
      <c r="T32" s="20">
        <f t="shared" si="11"/>
        <v>232.76650322580647</v>
      </c>
      <c r="U32" s="20">
        <f t="shared" si="22"/>
        <v>817.41120000000046</v>
      </c>
      <c r="V32" s="20">
        <f t="shared" si="23"/>
        <v>0</v>
      </c>
      <c r="W32" s="20">
        <f t="shared" si="24"/>
        <v>817.41120000000046</v>
      </c>
    </row>
    <row r="33" spans="1:23" ht="24.95" customHeight="1">
      <c r="A33" s="17" t="s">
        <v>52</v>
      </c>
      <c r="B33" s="20">
        <f t="shared" si="25"/>
        <v>2042.0400000000002</v>
      </c>
      <c r="C33" s="20"/>
      <c r="D33" s="20"/>
      <c r="E33" s="20"/>
      <c r="F33" s="20"/>
      <c r="G33" s="20"/>
      <c r="H33" s="20">
        <f t="shared" si="26"/>
        <v>0</v>
      </c>
      <c r="I33" s="20">
        <f t="shared" si="13"/>
        <v>288.28800000000001</v>
      </c>
      <c r="J33" s="20">
        <f t="shared" si="14"/>
        <v>1129.3920000000001</v>
      </c>
      <c r="K33" s="20">
        <f t="shared" si="15"/>
        <v>707.20319999999992</v>
      </c>
      <c r="L33" s="20">
        <f t="shared" si="16"/>
        <v>432.43200000000002</v>
      </c>
      <c r="M33" s="20">
        <f t="shared" si="17"/>
        <v>0</v>
      </c>
      <c r="N33" s="20">
        <f t="shared" si="18"/>
        <v>0</v>
      </c>
      <c r="O33" s="18">
        <f t="shared" si="27"/>
        <v>4599.3552</v>
      </c>
      <c r="P33" s="56">
        <v>2.2000000000000002</v>
      </c>
      <c r="Q33" s="263"/>
      <c r="R33" s="18">
        <f t="shared" si="20"/>
        <v>3520.0000000000005</v>
      </c>
      <c r="S33" s="152">
        <f t="shared" si="21"/>
        <v>8119.3552</v>
      </c>
      <c r="T33" s="20">
        <f t="shared" si="11"/>
        <v>130.95734193548387</v>
      </c>
      <c r="U33" s="20">
        <f t="shared" si="22"/>
        <v>418.1232</v>
      </c>
      <c r="V33" s="20">
        <f t="shared" si="23"/>
        <v>0</v>
      </c>
      <c r="W33" s="20">
        <f t="shared" si="24"/>
        <v>418.1232</v>
      </c>
    </row>
    <row r="34" spans="1:23" ht="24.95" customHeight="1">
      <c r="A34" s="17" t="s">
        <v>53</v>
      </c>
      <c r="B34" s="20">
        <f t="shared" si="25"/>
        <v>2042.0400000000002</v>
      </c>
      <c r="C34" s="20">
        <f>$C$6*$C$19</f>
        <v>3658.6000000000004</v>
      </c>
      <c r="D34" s="20">
        <f>D19*D6</f>
        <v>524.70000000000005</v>
      </c>
      <c r="E34" s="20">
        <f>E19*E6</f>
        <v>223.3</v>
      </c>
      <c r="F34" s="20">
        <f>F6*F19</f>
        <v>528</v>
      </c>
      <c r="G34" s="20"/>
      <c r="H34" s="20">
        <f t="shared" si="26"/>
        <v>0</v>
      </c>
      <c r="I34" s="20">
        <f t="shared" si="13"/>
        <v>288.28800000000001</v>
      </c>
      <c r="J34" s="20">
        <f>$J$6*$J$19</f>
        <v>1129.3920000000001</v>
      </c>
      <c r="K34" s="20">
        <f t="shared" si="15"/>
        <v>707.20319999999992</v>
      </c>
      <c r="L34" s="20">
        <f t="shared" si="16"/>
        <v>432.43200000000002</v>
      </c>
      <c r="M34" s="20">
        <f t="shared" si="17"/>
        <v>0</v>
      </c>
      <c r="N34" s="20">
        <f t="shared" si="18"/>
        <v>0</v>
      </c>
      <c r="O34" s="18">
        <f t="shared" si="27"/>
        <v>9533.9552000000003</v>
      </c>
      <c r="P34" s="56">
        <v>4.2</v>
      </c>
      <c r="Q34" s="264"/>
      <c r="R34" s="18">
        <f t="shared" si="20"/>
        <v>6720</v>
      </c>
      <c r="S34" s="152">
        <f t="shared" si="21"/>
        <v>16253.9552</v>
      </c>
      <c r="T34" s="20">
        <f t="shared" si="11"/>
        <v>262.16056774193549</v>
      </c>
      <c r="U34" s="20">
        <f t="shared" si="22"/>
        <v>1346.7232000000004</v>
      </c>
      <c r="V34" s="20">
        <f t="shared" si="23"/>
        <v>0</v>
      </c>
      <c r="W34" s="20">
        <f t="shared" si="24"/>
        <v>1346.7232000000004</v>
      </c>
    </row>
  </sheetData>
  <mergeCells count="25">
    <mergeCell ref="A3:A4"/>
    <mergeCell ref="Q3:Q4"/>
    <mergeCell ref="O3:O4"/>
    <mergeCell ref="P3:P4"/>
    <mergeCell ref="I3:L3"/>
    <mergeCell ref="M3:M4"/>
    <mergeCell ref="N3:N4"/>
    <mergeCell ref="A22:A23"/>
    <mergeCell ref="D22:H22"/>
    <mergeCell ref="I22:L22"/>
    <mergeCell ref="M22:M23"/>
    <mergeCell ref="N22:N23"/>
    <mergeCell ref="Q7:Q17"/>
    <mergeCell ref="Q24:Q34"/>
    <mergeCell ref="U3:U4"/>
    <mergeCell ref="U22:W22"/>
    <mergeCell ref="O22:O23"/>
    <mergeCell ref="P22:P23"/>
    <mergeCell ref="Q22:Q23"/>
    <mergeCell ref="R22:R23"/>
    <mergeCell ref="S22:S23"/>
    <mergeCell ref="R3:R4"/>
    <mergeCell ref="S3:S4"/>
    <mergeCell ref="T3:T4"/>
    <mergeCell ref="T22:T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63"/>
  <sheetViews>
    <sheetView showGridLines="0" topLeftCell="A37" workbookViewId="0">
      <selection activeCell="D48" sqref="D48"/>
    </sheetView>
  </sheetViews>
  <sheetFormatPr defaultRowHeight="15"/>
  <cols>
    <col min="2" max="2" width="16.140625" customWidth="1"/>
    <col min="3" max="3" width="13.42578125" customWidth="1"/>
    <col min="4" max="4" width="12.85546875" customWidth="1"/>
    <col min="5" max="5" width="14.28515625" customWidth="1"/>
    <col min="6" max="6" width="14.140625" customWidth="1"/>
    <col min="7" max="8" width="16.42578125" customWidth="1"/>
    <col min="9" max="9" width="18.42578125" customWidth="1"/>
    <col min="10" max="11" width="12.7109375" customWidth="1"/>
    <col min="12" max="12" width="13.28515625" customWidth="1"/>
  </cols>
  <sheetData>
    <row r="2" spans="1:9">
      <c r="A2" s="125" t="s">
        <v>71</v>
      </c>
      <c r="B2" t="s">
        <v>72</v>
      </c>
      <c r="G2" t="s">
        <v>79</v>
      </c>
      <c r="I2" s="94">
        <v>62</v>
      </c>
    </row>
    <row r="3" spans="1:9" ht="15.75" thickBot="1"/>
    <row r="4" spans="1:9">
      <c r="C4" s="97" t="s">
        <v>73</v>
      </c>
      <c r="D4" s="97" t="s">
        <v>74</v>
      </c>
      <c r="G4" t="s">
        <v>124</v>
      </c>
      <c r="I4" s="94">
        <v>7.1</v>
      </c>
    </row>
    <row r="5" spans="1:9" ht="30.75" thickBot="1">
      <c r="B5" s="108" t="s">
        <v>76</v>
      </c>
      <c r="C5" s="98">
        <v>1600</v>
      </c>
      <c r="D5" s="98">
        <v>1300</v>
      </c>
      <c r="G5" t="s">
        <v>128</v>
      </c>
      <c r="I5" s="2">
        <v>9</v>
      </c>
    </row>
    <row r="6" spans="1:9" ht="15" customHeight="1" thickBot="1">
      <c r="B6" s="298" t="s">
        <v>75</v>
      </c>
      <c r="C6" s="299"/>
      <c r="D6" s="300"/>
    </row>
    <row r="7" spans="1:9" ht="30" customHeight="1">
      <c r="B7" s="109" t="s">
        <v>77</v>
      </c>
      <c r="C7" s="153">
        <v>4250.3280000000004</v>
      </c>
      <c r="D7" s="110">
        <v>3890.3280000000004</v>
      </c>
    </row>
    <row r="8" spans="1:9" ht="31.5" customHeight="1">
      <c r="B8" s="95" t="s">
        <v>78</v>
      </c>
      <c r="C8" s="96">
        <f>C7/$I$2</f>
        <v>68.553677419354841</v>
      </c>
      <c r="D8" s="96">
        <f>D7/$I$2</f>
        <v>62.747225806451617</v>
      </c>
    </row>
    <row r="10" spans="1:9" ht="15.75" thickBot="1">
      <c r="A10" s="125" t="s">
        <v>80</v>
      </c>
      <c r="B10" s="163" t="s">
        <v>81</v>
      </c>
      <c r="C10" s="163"/>
      <c r="D10" s="163"/>
      <c r="E10" s="163"/>
      <c r="F10" s="163"/>
    </row>
    <row r="11" spans="1:9">
      <c r="B11" s="163"/>
      <c r="C11" s="301" t="s">
        <v>73</v>
      </c>
      <c r="D11" s="302"/>
      <c r="E11" s="301" t="s">
        <v>74</v>
      </c>
      <c r="F11" s="302"/>
    </row>
    <row r="12" spans="1:9" ht="30.75" thickBot="1">
      <c r="B12" s="164" t="s">
        <v>76</v>
      </c>
      <c r="C12" s="303">
        <v>1600</v>
      </c>
      <c r="D12" s="304"/>
      <c r="E12" s="303">
        <v>1300</v>
      </c>
      <c r="F12" s="304"/>
    </row>
    <row r="13" spans="1:9" ht="15" customHeight="1" thickBot="1">
      <c r="B13" s="305" t="s">
        <v>75</v>
      </c>
      <c r="C13" s="306"/>
      <c r="D13" s="306"/>
      <c r="E13" s="306"/>
      <c r="F13" s="307"/>
    </row>
    <row r="14" spans="1:9">
      <c r="B14" s="176"/>
      <c r="C14" s="177" t="s">
        <v>83</v>
      </c>
      <c r="D14" s="178" t="s">
        <v>84</v>
      </c>
      <c r="E14" s="179" t="s">
        <v>83</v>
      </c>
      <c r="F14" s="180" t="s">
        <v>84</v>
      </c>
    </row>
    <row r="15" spans="1:9">
      <c r="B15" s="181" t="s">
        <v>64</v>
      </c>
      <c r="C15" s="182">
        <v>8119.3552</v>
      </c>
      <c r="D15" s="183">
        <f>C15/$I$2</f>
        <v>130.95734193548387</v>
      </c>
      <c r="E15" s="182">
        <v>7459.3552</v>
      </c>
      <c r="F15" s="183">
        <f>E15/$I$2</f>
        <v>120.31218064516129</v>
      </c>
    </row>
    <row r="16" spans="1:9">
      <c r="B16" s="181" t="s">
        <v>65</v>
      </c>
      <c r="C16" s="182">
        <v>9767.3552</v>
      </c>
      <c r="D16" s="183">
        <f t="shared" ref="D16:D18" si="0">C16/$I$2</f>
        <v>157.5379870967742</v>
      </c>
      <c r="E16" s="182">
        <v>8897.3552</v>
      </c>
      <c r="F16" s="183">
        <f t="shared" ref="F16:F18" si="1">E16/$I$2</f>
        <v>143.50572903225807</v>
      </c>
    </row>
    <row r="17" spans="1:6">
      <c r="B17" s="181" t="s">
        <v>66</v>
      </c>
      <c r="C17" s="182">
        <v>8119.3552</v>
      </c>
      <c r="D17" s="183">
        <f t="shared" si="0"/>
        <v>130.95734193548387</v>
      </c>
      <c r="E17" s="182">
        <v>7459.3552</v>
      </c>
      <c r="F17" s="183">
        <f t="shared" si="1"/>
        <v>120.31218064516129</v>
      </c>
    </row>
    <row r="18" spans="1:6" ht="15.75" thickBot="1">
      <c r="B18" s="184" t="s">
        <v>67</v>
      </c>
      <c r="C18" s="185">
        <v>14431.523200000001</v>
      </c>
      <c r="D18" s="183">
        <f t="shared" si="0"/>
        <v>232.76650322580647</v>
      </c>
      <c r="E18" s="182">
        <v>13411.523200000001</v>
      </c>
      <c r="F18" s="183">
        <f t="shared" si="1"/>
        <v>216.31489032258068</v>
      </c>
    </row>
    <row r="19" spans="1:6" ht="15.75" thickBot="1">
      <c r="B19" s="105" t="s">
        <v>82</v>
      </c>
      <c r="C19" s="106">
        <f>SUM(C15:C18)</f>
        <v>40437.588800000005</v>
      </c>
      <c r="D19" s="111">
        <f>SUM(D15:D18)</f>
        <v>652.21917419354838</v>
      </c>
      <c r="E19" s="113">
        <f>SUM(E15:E18)</f>
        <v>37227.588800000005</v>
      </c>
      <c r="F19" s="112">
        <f>SUM(F15:F18)</f>
        <v>600.44498064516131</v>
      </c>
    </row>
    <row r="22" spans="1:6" ht="15.75" thickBot="1">
      <c r="A22" s="125" t="s">
        <v>88</v>
      </c>
      <c r="B22" t="s">
        <v>85</v>
      </c>
    </row>
    <row r="23" spans="1:6" ht="15.75" thickBot="1">
      <c r="B23" s="3"/>
      <c r="C23" s="294" t="s">
        <v>73</v>
      </c>
      <c r="D23" s="295"/>
      <c r="E23" s="296" t="s">
        <v>74</v>
      </c>
      <c r="F23" s="297"/>
    </row>
    <row r="24" spans="1:6" ht="30.75" thickBot="1">
      <c r="B24" s="165" t="s">
        <v>86</v>
      </c>
      <c r="C24" s="308">
        <v>2800</v>
      </c>
      <c r="D24" s="309"/>
      <c r="E24" s="310">
        <v>2150</v>
      </c>
      <c r="F24" s="311"/>
    </row>
    <row r="25" spans="1:6" ht="15.75" thickBot="1">
      <c r="B25" s="312" t="s">
        <v>87</v>
      </c>
      <c r="C25" s="313"/>
      <c r="D25" s="313"/>
      <c r="E25" s="314"/>
      <c r="F25" s="315"/>
    </row>
    <row r="26" spans="1:6" ht="15.75" thickBot="1">
      <c r="B26" s="186"/>
      <c r="C26" s="177" t="s">
        <v>83</v>
      </c>
      <c r="D26" s="178" t="s">
        <v>84</v>
      </c>
      <c r="E26" s="179" t="s">
        <v>83</v>
      </c>
      <c r="F26" s="180" t="s">
        <v>84</v>
      </c>
    </row>
    <row r="27" spans="1:6">
      <c r="B27" s="187" t="s">
        <v>64</v>
      </c>
      <c r="C27" s="188">
        <v>12013.7248</v>
      </c>
      <c r="D27" s="189">
        <f>C27/$I$2</f>
        <v>193.76975483870967</v>
      </c>
      <c r="E27" s="190">
        <v>10583.7248</v>
      </c>
      <c r="F27" s="191">
        <f>E27/$I$2</f>
        <v>170.70523870967742</v>
      </c>
    </row>
    <row r="28" spans="1:6">
      <c r="B28" s="181" t="s">
        <v>65</v>
      </c>
      <c r="C28" s="185">
        <v>14645.7248</v>
      </c>
      <c r="D28" s="192">
        <f t="shared" ref="D28:D30" si="2">C28/$I$2</f>
        <v>236.2213677419355</v>
      </c>
      <c r="E28" s="182">
        <v>12760.7248</v>
      </c>
      <c r="F28" s="183">
        <f t="shared" ref="F28:F30" si="3">E28/$I$2</f>
        <v>205.81814193548388</v>
      </c>
    </row>
    <row r="29" spans="1:6">
      <c r="B29" s="181" t="s">
        <v>66</v>
      </c>
      <c r="C29" s="185">
        <v>12013.7248</v>
      </c>
      <c r="D29" s="192">
        <f t="shared" si="2"/>
        <v>193.76975483870967</v>
      </c>
      <c r="E29" s="182">
        <v>10583.7248</v>
      </c>
      <c r="F29" s="183">
        <f t="shared" si="3"/>
        <v>170.70523870967742</v>
      </c>
    </row>
    <row r="30" spans="1:6" ht="15.75" thickBot="1">
      <c r="B30" s="184" t="s">
        <v>67</v>
      </c>
      <c r="C30" s="185">
        <v>20963.756800000003</v>
      </c>
      <c r="D30" s="192">
        <f t="shared" si="2"/>
        <v>338.1251096774194</v>
      </c>
      <c r="E30" s="182">
        <v>18753.756800000003</v>
      </c>
      <c r="F30" s="183">
        <f t="shared" si="3"/>
        <v>302.47994838709684</v>
      </c>
    </row>
    <row r="31" spans="1:6">
      <c r="B31" s="105" t="s">
        <v>82</v>
      </c>
      <c r="C31" s="116">
        <f>SUM(C27:C30)</f>
        <v>59636.931200000006</v>
      </c>
      <c r="D31" s="122">
        <f>SUM(D27:D30)</f>
        <v>961.88598709677422</v>
      </c>
      <c r="E31" s="116">
        <f>SUM(E27:E30)</f>
        <v>52681.931200000006</v>
      </c>
      <c r="F31" s="117">
        <f>SUM(F27:F30)</f>
        <v>849.70856774193544</v>
      </c>
    </row>
    <row r="32" spans="1:6">
      <c r="B32" s="26"/>
      <c r="C32" s="155"/>
      <c r="D32" s="155"/>
      <c r="E32" s="155"/>
      <c r="F32" s="155"/>
    </row>
    <row r="33" spans="2:12">
      <c r="B33" s="26"/>
      <c r="C33" s="155"/>
      <c r="D33" s="155"/>
      <c r="E33" s="155"/>
      <c r="F33" s="155"/>
    </row>
    <row r="34" spans="2:12" ht="15.75" thickBot="1">
      <c r="B34" t="s">
        <v>126</v>
      </c>
    </row>
    <row r="35" spans="2:12" ht="15.75" thickBot="1">
      <c r="B35" s="161"/>
      <c r="C35" s="318" t="s">
        <v>73</v>
      </c>
      <c r="D35" s="319"/>
      <c r="E35" s="320" t="s">
        <v>74</v>
      </c>
      <c r="F35" s="321"/>
    </row>
    <row r="36" spans="2:12" ht="30.75" thickBot="1">
      <c r="B36" s="162" t="s">
        <v>86</v>
      </c>
      <c r="C36" s="283">
        <v>2400</v>
      </c>
      <c r="D36" s="284"/>
      <c r="E36" s="285">
        <v>1900</v>
      </c>
      <c r="F36" s="286"/>
    </row>
    <row r="37" spans="2:12" ht="15.75" thickBot="1">
      <c r="B37" s="287" t="s">
        <v>125</v>
      </c>
      <c r="C37" s="288"/>
      <c r="D37" s="288"/>
      <c r="E37" s="289"/>
      <c r="F37" s="290"/>
    </row>
    <row r="38" spans="2:12" ht="15.75" thickBot="1">
      <c r="B38" s="169"/>
      <c r="C38" s="166" t="s">
        <v>83</v>
      </c>
      <c r="D38" s="107" t="s">
        <v>84</v>
      </c>
      <c r="E38" s="99" t="s">
        <v>83</v>
      </c>
      <c r="F38" s="100" t="s">
        <v>84</v>
      </c>
    </row>
    <row r="39" spans="2:12">
      <c r="B39" s="170" t="s">
        <v>64</v>
      </c>
      <c r="C39" s="167">
        <v>10297.4784</v>
      </c>
      <c r="D39" s="120">
        <f>C39/$I$2</f>
        <v>166.08836129032258</v>
      </c>
      <c r="E39" s="123">
        <v>9197.4784</v>
      </c>
      <c r="F39" s="124">
        <f>E39/$I$2</f>
        <v>148.34642580645161</v>
      </c>
    </row>
    <row r="40" spans="2:12">
      <c r="B40" s="171" t="s">
        <v>65</v>
      </c>
      <c r="C40" s="168">
        <v>12553.4784</v>
      </c>
      <c r="D40" s="121">
        <f t="shared" ref="D40:D42" si="4">C40/$I$2</f>
        <v>202.47545806451612</v>
      </c>
      <c r="E40" s="101">
        <v>11103.4784</v>
      </c>
      <c r="F40" s="102">
        <f t="shared" ref="F40:F42" si="5">E40/$I$2</f>
        <v>179.08836129032258</v>
      </c>
    </row>
    <row r="41" spans="2:12">
      <c r="B41" s="171" t="s">
        <v>66</v>
      </c>
      <c r="C41" s="168">
        <v>10297.4784</v>
      </c>
      <c r="D41" s="121">
        <f t="shared" si="4"/>
        <v>166.08836129032258</v>
      </c>
      <c r="E41" s="101">
        <v>9197.4784</v>
      </c>
      <c r="F41" s="102">
        <f t="shared" si="5"/>
        <v>148.34642580645161</v>
      </c>
    </row>
    <row r="42" spans="2:12" ht="15.75" thickBot="1">
      <c r="B42" s="172" t="s">
        <v>67</v>
      </c>
      <c r="C42" s="168">
        <v>17968.934399999998</v>
      </c>
      <c r="D42" s="121">
        <f t="shared" si="4"/>
        <v>289.82152258064514</v>
      </c>
      <c r="E42" s="101">
        <v>16268.9344</v>
      </c>
      <c r="F42" s="102">
        <f t="shared" si="5"/>
        <v>262.4021677419355</v>
      </c>
    </row>
    <row r="43" spans="2:12">
      <c r="B43" s="105" t="s">
        <v>82</v>
      </c>
      <c r="C43" s="116">
        <f>SUM(C39:C42)</f>
        <v>51117.369599999998</v>
      </c>
      <c r="D43" s="122">
        <f>SUM(D39:D42)</f>
        <v>824.47370322580639</v>
      </c>
      <c r="E43" s="116">
        <f>SUM(E39:E42)</f>
        <v>45767.369599999998</v>
      </c>
      <c r="F43" s="117">
        <f>SUM(F39:F42)</f>
        <v>738.18338064516126</v>
      </c>
    </row>
    <row r="44" spans="2:12">
      <c r="B44" s="26"/>
      <c r="C44" s="155"/>
      <c r="D44" s="155"/>
      <c r="E44" s="155"/>
      <c r="F44" s="155"/>
    </row>
    <row r="45" spans="2:12" ht="15.75" thickBot="1"/>
    <row r="46" spans="2:12" ht="15.75" customHeight="1" thickBot="1">
      <c r="C46" s="316" t="s">
        <v>73</v>
      </c>
      <c r="D46" s="317"/>
      <c r="E46" s="243" t="s">
        <v>74</v>
      </c>
      <c r="F46" s="246"/>
    </row>
    <row r="47" spans="2:12" ht="45.75" thickBot="1">
      <c r="B47" s="201">
        <v>200</v>
      </c>
      <c r="C47" s="202">
        <v>0.7</v>
      </c>
      <c r="D47" s="203">
        <v>140</v>
      </c>
      <c r="E47" s="202">
        <v>0.3</v>
      </c>
      <c r="F47" s="203">
        <v>60</v>
      </c>
      <c r="G47" s="204" t="s">
        <v>133</v>
      </c>
      <c r="H47" s="204" t="s">
        <v>132</v>
      </c>
      <c r="I47" s="203" t="s">
        <v>98</v>
      </c>
      <c r="J47" s="205" t="s">
        <v>96</v>
      </c>
      <c r="K47" s="204" t="s">
        <v>127</v>
      </c>
      <c r="L47" s="206" t="s">
        <v>123</v>
      </c>
    </row>
    <row r="48" spans="2:12" ht="60.75" thickBot="1">
      <c r="B48" s="198" t="s">
        <v>134</v>
      </c>
      <c r="C48" s="199"/>
      <c r="D48" s="200">
        <f>D47*D19</f>
        <v>91310.684387096771</v>
      </c>
      <c r="E48" s="199"/>
      <c r="F48" s="200">
        <f>F47*F19</f>
        <v>36026.698838709679</v>
      </c>
      <c r="G48" s="154">
        <f>D48+F48</f>
        <v>127337.38322580645</v>
      </c>
      <c r="H48" s="291">
        <v>104400</v>
      </c>
      <c r="I48" s="154">
        <f>G48+D56+D60</f>
        <v>231737.38322580646</v>
      </c>
      <c r="J48" s="154">
        <f>I48/200</f>
        <v>1158.6869161290324</v>
      </c>
      <c r="K48" s="154">
        <f>I48*$I$4</f>
        <v>1645335.4209032259</v>
      </c>
      <c r="L48" s="154">
        <f>J48*$I$4</f>
        <v>8226.6771045161295</v>
      </c>
    </row>
    <row r="49" spans="1:12" ht="42.75" customHeight="1" thickBot="1">
      <c r="B49" s="157" t="s">
        <v>135</v>
      </c>
      <c r="C49" s="158"/>
      <c r="D49" s="159">
        <f>D43*D47</f>
        <v>115426.3184516129</v>
      </c>
      <c r="E49" s="158"/>
      <c r="F49" s="159">
        <f>F47*F43</f>
        <v>44291.002838709675</v>
      </c>
      <c r="G49" s="160">
        <f>D49+F49</f>
        <v>159717.32129032258</v>
      </c>
      <c r="H49" s="292"/>
      <c r="I49" s="160">
        <f>G49+D63</f>
        <v>264117.32129032258</v>
      </c>
      <c r="J49" s="111">
        <f>I49/200</f>
        <v>1320.5866064516129</v>
      </c>
      <c r="K49" s="111">
        <f t="shared" ref="K49:K50" si="6">I49*$I$4</f>
        <v>1875232.9811612903</v>
      </c>
      <c r="L49" s="111">
        <f>J49*$I$4</f>
        <v>9376.1649058064504</v>
      </c>
    </row>
    <row r="50" spans="1:12" ht="60.75" thickBot="1">
      <c r="B50" s="156" t="s">
        <v>136</v>
      </c>
      <c r="C50" s="126"/>
      <c r="D50" s="127">
        <f>D47*D31</f>
        <v>134664.03819354839</v>
      </c>
      <c r="E50" s="126"/>
      <c r="F50" s="127">
        <f>F47*F31</f>
        <v>50982.51406451613</v>
      </c>
      <c r="G50" s="127">
        <f>D50+F50</f>
        <v>185646.5522580645</v>
      </c>
      <c r="H50" s="293"/>
      <c r="I50" s="173">
        <f>G50+D63</f>
        <v>290046.5522580645</v>
      </c>
      <c r="J50" s="173">
        <f>I50/200</f>
        <v>1450.2327612903225</v>
      </c>
      <c r="K50" s="173">
        <f t="shared" si="6"/>
        <v>2059330.5210322579</v>
      </c>
      <c r="L50" s="173">
        <f>J50*$I$4</f>
        <v>10296.652605161289</v>
      </c>
    </row>
    <row r="51" spans="1:12" ht="43.5" customHeight="1" thickBot="1">
      <c r="G51" s="174"/>
      <c r="H51" s="214" t="s">
        <v>129</v>
      </c>
      <c r="I51" s="212">
        <f>I49-I48</f>
        <v>32379.938064516115</v>
      </c>
      <c r="J51" s="207">
        <f>J49-J48</f>
        <v>161.89969032258045</v>
      </c>
      <c r="K51" s="207">
        <f>K49-K48</f>
        <v>229897.56025806442</v>
      </c>
      <c r="L51" s="208">
        <f>L49-L48</f>
        <v>1149.4878012903209</v>
      </c>
    </row>
    <row r="52" spans="1:12" ht="45" customHeight="1" thickBot="1">
      <c r="G52" s="175"/>
      <c r="H52" s="215" t="s">
        <v>130</v>
      </c>
      <c r="I52" s="213">
        <f>I50-I48</f>
        <v>58309.16903225804</v>
      </c>
      <c r="J52" s="209">
        <f>J50-J48</f>
        <v>291.54584516129012</v>
      </c>
      <c r="K52" s="209">
        <f>K50-K48</f>
        <v>413995.10012903204</v>
      </c>
      <c r="L52" s="210">
        <f>L50-L48</f>
        <v>2069.9755006451596</v>
      </c>
    </row>
    <row r="53" spans="1:12" ht="41.25" customHeight="1" thickBot="1">
      <c r="G53" s="175"/>
      <c r="H53" s="175"/>
      <c r="I53" s="211"/>
      <c r="J53" s="211"/>
      <c r="K53" s="211"/>
      <c r="L53" s="211"/>
    </row>
    <row r="54" spans="1:12">
      <c r="A54" s="128" t="s">
        <v>89</v>
      </c>
      <c r="B54" s="132" t="s">
        <v>90</v>
      </c>
      <c r="C54" s="133" t="s">
        <v>83</v>
      </c>
      <c r="D54" s="134" t="s">
        <v>84</v>
      </c>
      <c r="E54" s="129"/>
      <c r="F54" s="129"/>
    </row>
    <row r="55" spans="1:12">
      <c r="B55" s="114" t="s">
        <v>95</v>
      </c>
      <c r="C55" s="96">
        <v>30000</v>
      </c>
      <c r="D55" s="102">
        <f>C55/$I$2</f>
        <v>483.87096774193549</v>
      </c>
    </row>
    <row r="56" spans="1:12" ht="15.75" thickBot="1">
      <c r="B56" s="115" t="s">
        <v>91</v>
      </c>
      <c r="C56" s="135">
        <f>C55*200</f>
        <v>6000000</v>
      </c>
      <c r="D56" s="103">
        <f>C56/$I$2</f>
        <v>96774.193548387091</v>
      </c>
    </row>
    <row r="57" spans="1:12" ht="15.75" thickBot="1">
      <c r="E57" s="104"/>
    </row>
    <row r="58" spans="1:12" ht="15.75" thickBot="1">
      <c r="A58" s="128" t="s">
        <v>92</v>
      </c>
      <c r="B58" s="136" t="s">
        <v>93</v>
      </c>
      <c r="C58" s="130" t="s">
        <v>83</v>
      </c>
      <c r="D58" s="131" t="s">
        <v>84</v>
      </c>
    </row>
    <row r="59" spans="1:12">
      <c r="B59" s="119" t="s">
        <v>95</v>
      </c>
      <c r="C59" s="85">
        <v>2364</v>
      </c>
      <c r="D59" s="118">
        <f>C59/$I$2</f>
        <v>38.12903225806452</v>
      </c>
    </row>
    <row r="60" spans="1:12" ht="15.75" thickBot="1">
      <c r="B60" s="115" t="s">
        <v>91</v>
      </c>
      <c r="C60" s="135">
        <f>C59*200</f>
        <v>472800</v>
      </c>
      <c r="D60" s="103">
        <f>C60/$I$2</f>
        <v>7625.8064516129034</v>
      </c>
    </row>
    <row r="61" spans="1:12" ht="15.75" thickBot="1">
      <c r="C61" s="137" t="s">
        <v>83</v>
      </c>
      <c r="D61" s="193" t="s">
        <v>84</v>
      </c>
      <c r="E61" s="196" t="s">
        <v>131</v>
      </c>
    </row>
    <row r="62" spans="1:12" ht="30.75" thickBot="1">
      <c r="B62" s="138" t="s">
        <v>97</v>
      </c>
      <c r="C62" s="139">
        <f>C55+C59</f>
        <v>32364</v>
      </c>
      <c r="D62" s="194">
        <f>D55+D59</f>
        <v>522</v>
      </c>
      <c r="E62" s="194">
        <f>D62*$I$4</f>
        <v>3706.2</v>
      </c>
    </row>
    <row r="63" spans="1:12" ht="30.75" thickBot="1">
      <c r="B63" s="140" t="s">
        <v>94</v>
      </c>
      <c r="C63" s="141">
        <f>C56+C60</f>
        <v>6472800</v>
      </c>
      <c r="D63" s="195">
        <f>D56+D60</f>
        <v>104400</v>
      </c>
      <c r="E63" s="197">
        <f>D63*$I$4</f>
        <v>741240</v>
      </c>
    </row>
  </sheetData>
  <mergeCells count="19">
    <mergeCell ref="B13:F13"/>
    <mergeCell ref="C24:D24"/>
    <mergeCell ref="E24:F24"/>
    <mergeCell ref="B25:F25"/>
    <mergeCell ref="C46:D46"/>
    <mergeCell ref="E46:F46"/>
    <mergeCell ref="C35:D35"/>
    <mergeCell ref="E35:F35"/>
    <mergeCell ref="B6:D6"/>
    <mergeCell ref="C11:D11"/>
    <mergeCell ref="C12:D12"/>
    <mergeCell ref="E11:F11"/>
    <mergeCell ref="E12:F12"/>
    <mergeCell ref="C36:D36"/>
    <mergeCell ref="E36:F36"/>
    <mergeCell ref="B37:F37"/>
    <mergeCell ref="H48:H50"/>
    <mergeCell ref="C23:D23"/>
    <mergeCell ref="E23:F2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workbookViewId="0">
      <selection activeCell="L24" sqref="L24"/>
    </sheetView>
  </sheetViews>
  <sheetFormatPr defaultRowHeight="15"/>
  <cols>
    <col min="3" max="3" width="20.5703125" customWidth="1"/>
    <col min="4" max="4" width="10.5703125" customWidth="1"/>
  </cols>
  <sheetData>
    <row r="1" spans="1:9" ht="18.75">
      <c r="A1" s="326" t="s">
        <v>137</v>
      </c>
      <c r="B1" s="324" t="s">
        <v>138</v>
      </c>
      <c r="C1" s="219" t="s">
        <v>140</v>
      </c>
      <c r="D1" s="324" t="s">
        <v>139</v>
      </c>
      <c r="E1" s="220">
        <v>5</v>
      </c>
      <c r="F1" s="220">
        <v>10</v>
      </c>
      <c r="G1" s="221">
        <v>20</v>
      </c>
      <c r="H1" s="221">
        <v>30</v>
      </c>
      <c r="I1" s="222">
        <v>40</v>
      </c>
    </row>
    <row r="2" spans="1:9" ht="18.75">
      <c r="A2" s="327"/>
      <c r="B2" s="325"/>
      <c r="C2" s="216" t="s">
        <v>5</v>
      </c>
      <c r="D2" s="325"/>
      <c r="E2" s="217">
        <v>3</v>
      </c>
      <c r="F2" s="217">
        <v>12</v>
      </c>
      <c r="G2" s="217">
        <v>24</v>
      </c>
      <c r="H2" s="217">
        <v>36</v>
      </c>
      <c r="I2" s="223"/>
    </row>
    <row r="3" spans="1:9" ht="18.75">
      <c r="A3" s="224">
        <v>1</v>
      </c>
      <c r="B3" s="322" t="s">
        <v>141</v>
      </c>
      <c r="C3" s="322"/>
      <c r="D3" s="94" t="s">
        <v>147</v>
      </c>
      <c r="E3" s="218" t="s">
        <v>151</v>
      </c>
      <c r="F3" s="218" t="s">
        <v>151</v>
      </c>
      <c r="G3" s="218" t="s">
        <v>151</v>
      </c>
      <c r="H3" s="218" t="s">
        <v>151</v>
      </c>
      <c r="I3" s="225" t="s">
        <v>151</v>
      </c>
    </row>
    <row r="4" spans="1:9" ht="18.75">
      <c r="A4" s="224">
        <v>2</v>
      </c>
      <c r="B4" s="322" t="s">
        <v>142</v>
      </c>
      <c r="C4" s="322"/>
      <c r="D4" s="94" t="s">
        <v>148</v>
      </c>
      <c r="E4" s="218" t="s">
        <v>151</v>
      </c>
      <c r="F4" s="218" t="s">
        <v>151</v>
      </c>
      <c r="G4" s="218" t="s">
        <v>151</v>
      </c>
      <c r="H4" s="218" t="s">
        <v>151</v>
      </c>
      <c r="I4" s="225" t="s">
        <v>151</v>
      </c>
    </row>
    <row r="5" spans="1:9" ht="18.75">
      <c r="A5" s="224">
        <v>3</v>
      </c>
      <c r="B5" s="322" t="s">
        <v>143</v>
      </c>
      <c r="C5" s="322"/>
      <c r="D5" s="94" t="s">
        <v>148</v>
      </c>
      <c r="E5" s="218" t="s">
        <v>151</v>
      </c>
      <c r="F5" s="218" t="s">
        <v>151</v>
      </c>
      <c r="G5" s="218" t="s">
        <v>151</v>
      </c>
      <c r="H5" s="218" t="s">
        <v>151</v>
      </c>
      <c r="I5" s="225" t="s">
        <v>151</v>
      </c>
    </row>
    <row r="6" spans="1:9" ht="18.75">
      <c r="A6" s="224">
        <v>4</v>
      </c>
      <c r="B6" s="322" t="s">
        <v>144</v>
      </c>
      <c r="C6" s="322"/>
      <c r="D6" s="94" t="s">
        <v>148</v>
      </c>
      <c r="E6" s="218" t="s">
        <v>151</v>
      </c>
      <c r="F6" s="218" t="s">
        <v>151</v>
      </c>
      <c r="G6" s="218" t="s">
        <v>151</v>
      </c>
      <c r="H6" s="218" t="s">
        <v>151</v>
      </c>
      <c r="I6" s="225" t="s">
        <v>151</v>
      </c>
    </row>
    <row r="7" spans="1:9" ht="18.75">
      <c r="A7" s="224">
        <v>5</v>
      </c>
      <c r="B7" s="322" t="s">
        <v>152</v>
      </c>
      <c r="C7" s="322"/>
      <c r="D7" s="94" t="s">
        <v>148</v>
      </c>
      <c r="E7" s="218" t="s">
        <v>151</v>
      </c>
      <c r="F7" s="218" t="s">
        <v>151</v>
      </c>
      <c r="G7" s="218" t="s">
        <v>151</v>
      </c>
      <c r="H7" s="218" t="s">
        <v>151</v>
      </c>
      <c r="I7" s="225" t="s">
        <v>151</v>
      </c>
    </row>
    <row r="8" spans="1:9" ht="18.75">
      <c r="A8" s="224">
        <v>6</v>
      </c>
      <c r="B8" s="322" t="s">
        <v>145</v>
      </c>
      <c r="C8" s="322"/>
      <c r="D8" s="94" t="s">
        <v>149</v>
      </c>
      <c r="E8" s="4"/>
      <c r="F8" s="4"/>
      <c r="G8" s="218" t="s">
        <v>151</v>
      </c>
      <c r="H8" s="4"/>
      <c r="I8" s="226"/>
    </row>
    <row r="9" spans="1:9" ht="19.5" thickBot="1">
      <c r="A9" s="227">
        <v>7</v>
      </c>
      <c r="B9" s="323" t="s">
        <v>146</v>
      </c>
      <c r="C9" s="323"/>
      <c r="D9" s="84" t="s">
        <v>150</v>
      </c>
      <c r="E9" s="228"/>
      <c r="F9" s="228"/>
      <c r="G9" s="228"/>
      <c r="H9" s="228"/>
      <c r="I9" s="229" t="s">
        <v>151</v>
      </c>
    </row>
  </sheetData>
  <mergeCells count="10">
    <mergeCell ref="B8:C8"/>
    <mergeCell ref="B9:C9"/>
    <mergeCell ref="B1:B2"/>
    <mergeCell ref="A1:A2"/>
    <mergeCell ref="D1:D2"/>
    <mergeCell ref="B3:C3"/>
    <mergeCell ref="B4:C4"/>
    <mergeCell ref="B5:C5"/>
    <mergeCell ref="B6:C6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Регламент</vt:lpstr>
      <vt:lpstr>Calculation of costs</vt:lpstr>
      <vt:lpstr>Costs of maintenans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2020-04-09T11:28:58Z</cp:lastPrinted>
  <dcterms:created xsi:type="dcterms:W3CDTF">2019-09-13T13:40:30Z</dcterms:created>
  <dcterms:modified xsi:type="dcterms:W3CDTF">2020-10-06T09:03:54Z</dcterms:modified>
</cp:coreProperties>
</file>